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TESTÜLET\2026\10.29\GFT\"/>
    </mc:Choice>
  </mc:AlternateContent>
  <xr:revisionPtr revIDLastSave="0" documentId="13_ncr:1_{6970389D-1892-46FB-9FBD-A0E4BF1BA08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lőlap" sheetId="1" r:id="rId1"/>
    <sheet name="Összesítő" sheetId="2" r:id="rId2"/>
    <sheet name="F_IV_1A" sheetId="3" r:id="rId3"/>
    <sheet name="adat" sheetId="7" r:id="rId4"/>
    <sheet name="Kitöltési útmutató" sheetId="4" r:id="rId5"/>
    <sheet name="Megjegyzé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CC18" i="3" l="1"/>
  <c r="CB18" i="3"/>
  <c r="CA18" i="3"/>
  <c r="BZ18" i="3"/>
  <c r="BY18" i="3"/>
  <c r="BX18" i="3"/>
  <c r="BW18" i="3"/>
  <c r="BV18" i="3"/>
  <c r="BU18" i="3"/>
  <c r="BN18" i="3"/>
  <c r="BM18" i="3"/>
  <c r="BO18" i="3" s="1"/>
  <c r="BJ18" i="3"/>
  <c r="BG18" i="3"/>
  <c r="AZ18" i="3"/>
  <c r="AY18" i="3"/>
  <c r="AW18" i="3"/>
  <c r="AQ18" i="3"/>
  <c r="BI18" i="3" s="1"/>
  <c r="BL18" i="3" s="1"/>
  <c r="AC18" i="3"/>
  <c r="BE18" i="3" s="1"/>
  <c r="BF18" i="3" s="1"/>
  <c r="J18" i="3"/>
  <c r="I18" i="3"/>
  <c r="F18" i="3"/>
  <c r="BB18" i="3" s="1"/>
  <c r="BR18" i="3" l="1"/>
  <c r="BH18" i="3"/>
  <c r="BK18" i="3"/>
  <c r="BP18" i="3"/>
  <c r="H18" i="3"/>
  <c r="BD18" i="3"/>
  <c r="BC18" i="3"/>
  <c r="BT18" i="3"/>
  <c r="BS18" i="3"/>
  <c r="BQ18" i="3"/>
  <c r="BA18" i="3"/>
  <c r="Q16" i="7"/>
  <c r="Q15" i="7"/>
  <c r="Q14" i="7"/>
  <c r="Q13" i="7"/>
  <c r="Q12" i="7"/>
  <c r="K12" i="7"/>
  <c r="Q11" i="7"/>
  <c r="K11" i="7"/>
  <c r="Q10" i="7"/>
  <c r="K10" i="7"/>
  <c r="Q9" i="7"/>
  <c r="K9" i="7"/>
  <c r="Q8" i="7"/>
  <c r="K8" i="7"/>
  <c r="Q7" i="7"/>
  <c r="K7" i="7"/>
  <c r="V6" i="7"/>
  <c r="Q6" i="7"/>
  <c r="K6" i="7"/>
  <c r="V5" i="7"/>
  <c r="Q5" i="7"/>
  <c r="K5" i="7"/>
  <c r="V4" i="7"/>
  <c r="Q4" i="7"/>
  <c r="K4" i="7"/>
  <c r="V3" i="7"/>
  <c r="Q3" i="7"/>
  <c r="K3" i="7"/>
  <c r="V2" i="7"/>
  <c r="Q2" i="7"/>
  <c r="CC20" i="3"/>
  <c r="CB20" i="3"/>
  <c r="CA20" i="3"/>
  <c r="BZ20" i="3"/>
  <c r="BY20" i="3"/>
  <c r="BX20" i="3"/>
  <c r="BW20" i="3"/>
  <c r="BV20" i="3"/>
  <c r="BU20" i="3"/>
  <c r="BN20" i="3"/>
  <c r="BM20" i="3"/>
  <c r="BO20" i="3" s="1"/>
  <c r="BJ20" i="3"/>
  <c r="BG20" i="3"/>
  <c r="AZ20" i="3"/>
  <c r="AY20" i="3"/>
  <c r="AW20" i="3"/>
  <c r="AQ20" i="3"/>
  <c r="BI20" i="3" s="1"/>
  <c r="BL20" i="3" s="1"/>
  <c r="AC20" i="3"/>
  <c r="BE20" i="3" s="1"/>
  <c r="BF20" i="3" s="1"/>
  <c r="J20" i="3"/>
  <c r="I20" i="3"/>
  <c r="F20" i="3"/>
  <c r="CC19" i="3"/>
  <c r="CB19" i="3"/>
  <c r="CA19" i="3"/>
  <c r="BZ19" i="3"/>
  <c r="BY19" i="3"/>
  <c r="BX19" i="3"/>
  <c r="BW19" i="3"/>
  <c r="BV19" i="3"/>
  <c r="BU19" i="3"/>
  <c r="BN19" i="3"/>
  <c r="BM19" i="3"/>
  <c r="BO19" i="3" s="1"/>
  <c r="BJ19" i="3"/>
  <c r="BG19" i="3"/>
  <c r="AZ19" i="3"/>
  <c r="AY19" i="3"/>
  <c r="AW19" i="3"/>
  <c r="AQ19" i="3"/>
  <c r="BI19" i="3" s="1"/>
  <c r="BL19" i="3" s="1"/>
  <c r="AC19" i="3"/>
  <c r="BE19" i="3" s="1"/>
  <c r="BF19" i="3" s="1"/>
  <c r="J19" i="3"/>
  <c r="I19" i="3"/>
  <c r="F19" i="3"/>
  <c r="BB19" i="3" s="1"/>
  <c r="BC19" i="3" s="1"/>
  <c r="CC16" i="3"/>
  <c r="CB16" i="3"/>
  <c r="CA16" i="3"/>
  <c r="BZ16" i="3"/>
  <c r="BY16" i="3"/>
  <c r="BX16" i="3"/>
  <c r="BW16" i="3"/>
  <c r="BV16" i="3"/>
  <c r="BU16" i="3"/>
  <c r="BN16" i="3"/>
  <c r="BM16" i="3"/>
  <c r="BO16" i="3" s="1"/>
  <c r="BJ16" i="3"/>
  <c r="BG16" i="3"/>
  <c r="AZ16" i="3"/>
  <c r="AY16" i="3"/>
  <c r="AW16" i="3"/>
  <c r="AQ16" i="3"/>
  <c r="BI16" i="3" s="1"/>
  <c r="BL16" i="3" s="1"/>
  <c r="AC16" i="3"/>
  <c r="BE16" i="3" s="1"/>
  <c r="BF16" i="3" s="1"/>
  <c r="J16" i="3"/>
  <c r="I16" i="3"/>
  <c r="F16" i="3"/>
  <c r="CC17" i="3"/>
  <c r="CB17" i="3"/>
  <c r="CA17" i="3"/>
  <c r="BZ17" i="3"/>
  <c r="BY17" i="3"/>
  <c r="BX17" i="3"/>
  <c r="BW17" i="3"/>
  <c r="BV17" i="3"/>
  <c r="BU17" i="3"/>
  <c r="BN17" i="3"/>
  <c r="BM17" i="3"/>
  <c r="BO17" i="3" s="1"/>
  <c r="BJ17" i="3"/>
  <c r="BG17" i="3"/>
  <c r="AZ17" i="3"/>
  <c r="AY17" i="3"/>
  <c r="AW17" i="3"/>
  <c r="AQ17" i="3"/>
  <c r="BI17" i="3" s="1"/>
  <c r="BL17" i="3" s="1"/>
  <c r="AC17" i="3"/>
  <c r="BE17" i="3" s="1"/>
  <c r="BF17" i="3" s="1"/>
  <c r="J17" i="3"/>
  <c r="I17" i="3"/>
  <c r="F17" i="3"/>
  <c r="CC15" i="3"/>
  <c r="CB15" i="3"/>
  <c r="CA15" i="3"/>
  <c r="BZ15" i="3"/>
  <c r="BY15" i="3"/>
  <c r="BX15" i="3"/>
  <c r="BW15" i="3"/>
  <c r="BV15" i="3"/>
  <c r="BU15" i="3"/>
  <c r="BN15" i="3"/>
  <c r="BM15" i="3"/>
  <c r="BO15" i="3" s="1"/>
  <c r="BJ15" i="3"/>
  <c r="BG15" i="3"/>
  <c r="AZ15" i="3"/>
  <c r="AY15" i="3"/>
  <c r="AW15" i="3"/>
  <c r="AQ15" i="3"/>
  <c r="BI15" i="3" s="1"/>
  <c r="BL15" i="3" s="1"/>
  <c r="AC15" i="3"/>
  <c r="BE15" i="3" s="1"/>
  <c r="BF15" i="3" s="1"/>
  <c r="J15" i="3"/>
  <c r="I15" i="3"/>
  <c r="F15" i="3"/>
  <c r="BB15" i="3" s="1"/>
  <c r="CC14" i="3"/>
  <c r="CB14" i="3"/>
  <c r="CA14" i="3"/>
  <c r="BZ14" i="3"/>
  <c r="BY14" i="3"/>
  <c r="BX14" i="3"/>
  <c r="BW14" i="3"/>
  <c r="BV14" i="3"/>
  <c r="BU14" i="3"/>
  <c r="BN14" i="3"/>
  <c r="BM14" i="3"/>
  <c r="BO14" i="3" s="1"/>
  <c r="BJ14" i="3"/>
  <c r="BG14" i="3"/>
  <c r="AZ14" i="3"/>
  <c r="AY14" i="3"/>
  <c r="AW14" i="3"/>
  <c r="BI14" i="3"/>
  <c r="BL14" i="3" s="1"/>
  <c r="BE14" i="3"/>
  <c r="BF14" i="3" s="1"/>
  <c r="J14" i="3"/>
  <c r="I14" i="3"/>
  <c r="F14" i="3"/>
  <c r="CC13" i="3"/>
  <c r="CB13" i="3"/>
  <c r="CA13" i="3"/>
  <c r="BZ13" i="3"/>
  <c r="BY13" i="3"/>
  <c r="BX13" i="3"/>
  <c r="BW13" i="3"/>
  <c r="BV13" i="3"/>
  <c r="BU13" i="3"/>
  <c r="BN13" i="3"/>
  <c r="BM13" i="3"/>
  <c r="BO13" i="3" s="1"/>
  <c r="BJ13" i="3"/>
  <c r="BG13" i="3"/>
  <c r="AZ13" i="3"/>
  <c r="AY13" i="3"/>
  <c r="AW13" i="3"/>
  <c r="AQ13" i="3"/>
  <c r="BI13" i="3" s="1"/>
  <c r="BL13" i="3" s="1"/>
  <c r="AC13" i="3"/>
  <c r="BE13" i="3" s="1"/>
  <c r="BF13" i="3" s="1"/>
  <c r="J13" i="3"/>
  <c r="I13" i="3"/>
  <c r="F13" i="3"/>
  <c r="CC12" i="3"/>
  <c r="CB12" i="3"/>
  <c r="CA12" i="3"/>
  <c r="BZ12" i="3"/>
  <c r="BY12" i="3"/>
  <c r="BX12" i="3"/>
  <c r="BW12" i="3"/>
  <c r="BV12" i="3"/>
  <c r="BU12" i="3"/>
  <c r="BN12" i="3"/>
  <c r="BP12" i="3" s="1"/>
  <c r="BM12" i="3"/>
  <c r="BO12" i="3" s="1"/>
  <c r="BJ12" i="3"/>
  <c r="BG12" i="3"/>
  <c r="AZ12" i="3"/>
  <c r="AY12" i="3"/>
  <c r="AW12" i="3"/>
  <c r="AQ12" i="3"/>
  <c r="BI12" i="3" s="1"/>
  <c r="BL12" i="3" s="1"/>
  <c r="AC12" i="3"/>
  <c r="BE12" i="3" s="1"/>
  <c r="BF12" i="3" s="1"/>
  <c r="J12" i="3"/>
  <c r="I12" i="3"/>
  <c r="F12" i="3"/>
  <c r="BA12" i="3" s="1"/>
  <c r="CC11" i="3"/>
  <c r="CB11" i="3"/>
  <c r="CA11" i="3"/>
  <c r="BZ11" i="3"/>
  <c r="BY11" i="3"/>
  <c r="BX11" i="3"/>
  <c r="BW11" i="3"/>
  <c r="BV11" i="3"/>
  <c r="BU11" i="3"/>
  <c r="BN11" i="3"/>
  <c r="BM11" i="3"/>
  <c r="BO11" i="3" s="1"/>
  <c r="BJ11" i="3"/>
  <c r="BG11" i="3"/>
  <c r="AZ11" i="3"/>
  <c r="AY11" i="3"/>
  <c r="AW11" i="3"/>
  <c r="AQ11" i="3"/>
  <c r="BI11" i="3" s="1"/>
  <c r="BL11" i="3" s="1"/>
  <c r="AC11" i="3"/>
  <c r="BE11" i="3" s="1"/>
  <c r="BF11" i="3" s="1"/>
  <c r="J11" i="3"/>
  <c r="I11" i="3"/>
  <c r="F11" i="3"/>
  <c r="BA11" i="3" s="1"/>
  <c r="CC10" i="3"/>
  <c r="CB10" i="3"/>
  <c r="CA10" i="3"/>
  <c r="BZ10" i="3"/>
  <c r="BY10" i="3"/>
  <c r="BX10" i="3"/>
  <c r="BW10" i="3"/>
  <c r="BV10" i="3"/>
  <c r="BU10" i="3"/>
  <c r="BN10" i="3"/>
  <c r="BP10" i="3" s="1"/>
  <c r="BM10" i="3"/>
  <c r="BO10" i="3" s="1"/>
  <c r="BJ10" i="3"/>
  <c r="BG10" i="3"/>
  <c r="AZ10" i="3"/>
  <c r="AY10" i="3"/>
  <c r="AW10" i="3"/>
  <c r="AQ10" i="3"/>
  <c r="BI10" i="3" s="1"/>
  <c r="BL10" i="3" s="1"/>
  <c r="AC10" i="3"/>
  <c r="BE10" i="3" s="1"/>
  <c r="BF10" i="3" s="1"/>
  <c r="J10" i="3"/>
  <c r="I10" i="3"/>
  <c r="F10" i="3"/>
  <c r="BB10" i="3" s="1"/>
  <c r="CC9" i="3"/>
  <c r="CB9" i="3"/>
  <c r="CA9" i="3"/>
  <c r="BZ9" i="3"/>
  <c r="BY9" i="3"/>
  <c r="BX9" i="3"/>
  <c r="BW9" i="3"/>
  <c r="BV9" i="3"/>
  <c r="BU9" i="3"/>
  <c r="BN9" i="3"/>
  <c r="BP9" i="3" s="1"/>
  <c r="BM9" i="3"/>
  <c r="BO9" i="3" s="1"/>
  <c r="BJ9" i="3"/>
  <c r="BG9" i="3"/>
  <c r="AZ9" i="3"/>
  <c r="AY9" i="3"/>
  <c r="AW9" i="3"/>
  <c r="AQ9" i="3"/>
  <c r="BI9" i="3" s="1"/>
  <c r="BL9" i="3" s="1"/>
  <c r="AC9" i="3"/>
  <c r="BE9" i="3" s="1"/>
  <c r="BF9" i="3" s="1"/>
  <c r="J9" i="3"/>
  <c r="I9" i="3"/>
  <c r="F9" i="3"/>
  <c r="BA9" i="3" s="1"/>
  <c r="CC8" i="3"/>
  <c r="CB8" i="3"/>
  <c r="CA8" i="3"/>
  <c r="BZ8" i="3"/>
  <c r="BY8" i="3"/>
  <c r="BX8" i="3"/>
  <c r="BW8" i="3"/>
  <c r="BV8" i="3"/>
  <c r="BU8" i="3"/>
  <c r="BN8" i="3"/>
  <c r="BR8" i="3" s="1"/>
  <c r="BM8" i="3"/>
  <c r="BO8" i="3" s="1"/>
  <c r="BL8" i="3"/>
  <c r="BJ8" i="3"/>
  <c r="BG8" i="3"/>
  <c r="AZ8" i="3"/>
  <c r="AY8" i="3"/>
  <c r="AW8" i="3"/>
  <c r="AQ8" i="3"/>
  <c r="BI8" i="3" s="1"/>
  <c r="AC8" i="3"/>
  <c r="BE8" i="3" s="1"/>
  <c r="BF8" i="3" s="1"/>
  <c r="J8" i="3"/>
  <c r="I8" i="3"/>
  <c r="F8" i="3"/>
  <c r="CC7" i="3"/>
  <c r="CB7" i="3"/>
  <c r="CA7" i="3"/>
  <c r="BZ7" i="3"/>
  <c r="BY7" i="3"/>
  <c r="BX7" i="3"/>
  <c r="BW7" i="3"/>
  <c r="BV7" i="3"/>
  <c r="BU7" i="3"/>
  <c r="BN7" i="3"/>
  <c r="BR7" i="3" s="1"/>
  <c r="BM7" i="3"/>
  <c r="BO7" i="3" s="1"/>
  <c r="BL7" i="3"/>
  <c r="BJ7" i="3"/>
  <c r="BG7" i="3"/>
  <c r="AZ7" i="3"/>
  <c r="AY7" i="3"/>
  <c r="AW7" i="3"/>
  <c r="AQ7" i="3"/>
  <c r="BI7" i="3" s="1"/>
  <c r="AC7" i="3"/>
  <c r="BE7" i="3" s="1"/>
  <c r="BF7" i="3" s="1"/>
  <c r="J7" i="3"/>
  <c r="I7" i="3"/>
  <c r="F7" i="3"/>
  <c r="BB7" i="3" s="1"/>
  <c r="CC6" i="3"/>
  <c r="CB6" i="3"/>
  <c r="CA6" i="3"/>
  <c r="BZ6" i="3"/>
  <c r="BY6" i="3"/>
  <c r="BX6" i="3"/>
  <c r="BW6" i="3"/>
  <c r="BV6" i="3"/>
  <c r="BU6" i="3"/>
  <c r="BN6" i="3"/>
  <c r="BP6" i="3" s="1"/>
  <c r="BM6" i="3"/>
  <c r="BO6" i="3" s="1"/>
  <c r="BL6" i="3"/>
  <c r="BJ6" i="3"/>
  <c r="BG6" i="3"/>
  <c r="AZ6" i="3"/>
  <c r="AY6" i="3"/>
  <c r="AW6" i="3"/>
  <c r="AQ6" i="3"/>
  <c r="BI6" i="3" s="1"/>
  <c r="AC6" i="3"/>
  <c r="BE6" i="3" s="1"/>
  <c r="BF6" i="3" s="1"/>
  <c r="J6" i="3"/>
  <c r="I6" i="3"/>
  <c r="F6" i="3"/>
  <c r="BB6" i="3" s="1"/>
  <c r="CC5" i="3"/>
  <c r="CB5" i="3"/>
  <c r="CA5" i="3"/>
  <c r="BZ5" i="3"/>
  <c r="BY5" i="3"/>
  <c r="BX5" i="3"/>
  <c r="BW5" i="3"/>
  <c r="BV5" i="3"/>
  <c r="BU5" i="3"/>
  <c r="BN5" i="3"/>
  <c r="BR5" i="3" s="1"/>
  <c r="BM5" i="3"/>
  <c r="BO5" i="3" s="1"/>
  <c r="BL5" i="3"/>
  <c r="BJ5" i="3"/>
  <c r="BG5" i="3"/>
  <c r="AZ5" i="3"/>
  <c r="AY5" i="3"/>
  <c r="AW5" i="3"/>
  <c r="AQ5" i="3"/>
  <c r="BI5" i="3" s="1"/>
  <c r="AC5" i="3"/>
  <c r="BE5" i="3" s="1"/>
  <c r="BF5" i="3" s="1"/>
  <c r="J5" i="3"/>
  <c r="I5" i="3"/>
  <c r="F5" i="3"/>
  <c r="CC4" i="3"/>
  <c r="CB4" i="3"/>
  <c r="CA4" i="3"/>
  <c r="BZ4" i="3"/>
  <c r="BY4" i="3"/>
  <c r="BX4" i="3"/>
  <c r="BW4" i="3"/>
  <c r="BV4" i="3"/>
  <c r="BU4" i="3"/>
  <c r="BN4" i="3"/>
  <c r="BP4" i="3" s="1"/>
  <c r="BM4" i="3"/>
  <c r="BO4" i="3" s="1"/>
  <c r="BL4" i="3"/>
  <c r="BJ4" i="3"/>
  <c r="BG4" i="3"/>
  <c r="AZ4" i="3"/>
  <c r="AY4" i="3"/>
  <c r="AW4" i="3"/>
  <c r="AQ4" i="3"/>
  <c r="AC4" i="3"/>
  <c r="BE4" i="3" s="1"/>
  <c r="BF4" i="3" s="1"/>
  <c r="J4" i="3"/>
  <c r="I4" i="3"/>
  <c r="F4" i="3"/>
  <c r="BB4" i="3" s="1"/>
  <c r="CC3" i="3"/>
  <c r="CB3" i="3"/>
  <c r="CA3" i="3"/>
  <c r="BZ3" i="3"/>
  <c r="BY3" i="3"/>
  <c r="BX3" i="3"/>
  <c r="BW3" i="3"/>
  <c r="BV3" i="3"/>
  <c r="BU3" i="3"/>
  <c r="BN3" i="3"/>
  <c r="BR3" i="3" s="1"/>
  <c r="BM3" i="3"/>
  <c r="BO3" i="3" s="1"/>
  <c r="BL3" i="3"/>
  <c r="BJ3" i="3"/>
  <c r="BG3" i="3"/>
  <c r="AZ3" i="3"/>
  <c r="AY3" i="3"/>
  <c r="AW3" i="3"/>
  <c r="AQ3" i="3"/>
  <c r="BI3" i="3" s="1"/>
  <c r="AC3" i="3"/>
  <c r="BE3" i="3" s="1"/>
  <c r="BF3" i="3" s="1"/>
  <c r="K3" i="3"/>
  <c r="J3" i="3"/>
  <c r="I3" i="3"/>
  <c r="F3" i="3"/>
  <c r="B8" i="1"/>
  <c r="B7" i="1"/>
  <c r="BR19" i="3" l="1"/>
  <c r="AD18" i="3"/>
  <c r="AS18" i="3"/>
  <c r="AD11" i="3"/>
  <c r="AD12" i="3"/>
  <c r="CD18" i="3"/>
  <c r="CE18" i="3" s="1"/>
  <c r="A18" i="3" s="1"/>
  <c r="CF18" i="3" s="1"/>
  <c r="BR15" i="3"/>
  <c r="AS9" i="3"/>
  <c r="AS11" i="3"/>
  <c r="AD9" i="3"/>
  <c r="AS12" i="3"/>
  <c r="BK16" i="3"/>
  <c r="H20" i="3"/>
  <c r="BS6" i="3"/>
  <c r="BA19" i="3"/>
  <c r="BK11" i="3"/>
  <c r="BB12" i="3"/>
  <c r="BD12" i="3" s="1"/>
  <c r="BR4" i="3"/>
  <c r="BH3" i="3"/>
  <c r="BA10" i="3"/>
  <c r="BH10" i="3"/>
  <c r="BP13" i="3"/>
  <c r="AX11" i="2"/>
  <c r="BH9" i="3"/>
  <c r="BH6" i="3"/>
  <c r="H16" i="3"/>
  <c r="BP5" i="3"/>
  <c r="BT6" i="3"/>
  <c r="U5" i="2"/>
  <c r="BH4" i="3"/>
  <c r="BK6" i="3"/>
  <c r="BH8" i="3"/>
  <c r="BH19" i="3"/>
  <c r="BK19" i="3"/>
  <c r="BP15" i="3"/>
  <c r="BK3" i="3"/>
  <c r="BK8" i="3"/>
  <c r="V5" i="2"/>
  <c r="BK10" i="3"/>
  <c r="BA4" i="3"/>
  <c r="H14" i="3"/>
  <c r="H11" i="3"/>
  <c r="H17" i="3"/>
  <c r="H13" i="3"/>
  <c r="AV22" i="2"/>
  <c r="S19" i="2"/>
  <c r="AW11" i="2"/>
  <c r="H8" i="3"/>
  <c r="BD15" i="3"/>
  <c r="BT15" i="3"/>
  <c r="BS15" i="3"/>
  <c r="BQ15" i="3"/>
  <c r="BD4" i="3"/>
  <c r="BT4" i="3"/>
  <c r="BD7" i="3"/>
  <c r="BT7" i="3"/>
  <c r="BQ7" i="3"/>
  <c r="BS7" i="3"/>
  <c r="AV20" i="2"/>
  <c r="L22" i="2"/>
  <c r="M9" i="2"/>
  <c r="AT15" i="2"/>
  <c r="G15" i="2" s="1"/>
  <c r="H3" i="3"/>
  <c r="BR6" i="3"/>
  <c r="BB9" i="3"/>
  <c r="BD9" i="3" s="1"/>
  <c r="BR10" i="3"/>
  <c r="N9" i="2"/>
  <c r="M16" i="2"/>
  <c r="H7" i="3"/>
  <c r="BA15" i="3"/>
  <c r="AF13" i="2"/>
  <c r="L9" i="2"/>
  <c r="N16" i="2"/>
  <c r="U10" i="2"/>
  <c r="V10" i="2"/>
  <c r="N17" i="2"/>
  <c r="BA7" i="3"/>
  <c r="BP8" i="3"/>
  <c r="BB11" i="3"/>
  <c r="BC11" i="3" s="1"/>
  <c r="BH13" i="3"/>
  <c r="BH16" i="3"/>
  <c r="AC15" i="2"/>
  <c r="M17" i="2"/>
  <c r="BH20" i="3"/>
  <c r="W10" i="2"/>
  <c r="P17" i="2"/>
  <c r="BK13" i="3"/>
  <c r="BK15" i="3"/>
  <c r="BK20" i="3"/>
  <c r="BS4" i="3"/>
  <c r="AH18" i="2"/>
  <c r="P9" i="2"/>
  <c r="M4" i="2"/>
  <c r="AK11" i="2"/>
  <c r="AM18" i="2"/>
  <c r="BK7" i="3"/>
  <c r="Y19" i="2"/>
  <c r="AU5" i="2"/>
  <c r="AF12" i="2"/>
  <c r="AW5" i="2"/>
  <c r="AG12" i="2"/>
  <c r="AH20" i="2"/>
  <c r="AE12" i="2"/>
  <c r="H6" i="3"/>
  <c r="AV5" i="2"/>
  <c r="AX19" i="2"/>
  <c r="AX5" i="2"/>
  <c r="S13" i="2"/>
  <c r="AU20" i="2"/>
  <c r="X19" i="2"/>
  <c r="Q6" i="2"/>
  <c r="AG13" i="2"/>
  <c r="AU6" i="2"/>
  <c r="AU13" i="2"/>
  <c r="AU14" i="2"/>
  <c r="AW17" i="2"/>
  <c r="H9" i="3"/>
  <c r="BK17" i="3"/>
  <c r="AT6" i="2"/>
  <c r="G6" i="2" s="1"/>
  <c r="AK22" i="2"/>
  <c r="AL22" i="2"/>
  <c r="BK14" i="3"/>
  <c r="Z8" i="2"/>
  <c r="AM8" i="2"/>
  <c r="Z15" i="2"/>
  <c r="BC10" i="3"/>
  <c r="BD10" i="3"/>
  <c r="BQ10" i="3"/>
  <c r="BB13" i="3"/>
  <c r="BR13" i="3" s="1"/>
  <c r="W22" i="2"/>
  <c r="M20" i="2"/>
  <c r="AM16" i="2"/>
  <c r="V14" i="2"/>
  <c r="L12" i="2"/>
  <c r="AM9" i="2"/>
  <c r="AH7" i="2"/>
  <c r="X5" i="2"/>
  <c r="U21" i="2"/>
  <c r="AM17" i="2"/>
  <c r="AD15" i="2"/>
  <c r="T13" i="2"/>
  <c r="AT8" i="2"/>
  <c r="G8" i="2" s="1"/>
  <c r="AF6" i="2"/>
  <c r="V4" i="2"/>
  <c r="V21" i="2"/>
  <c r="L19" i="2"/>
  <c r="AE15" i="2"/>
  <c r="U13" i="2"/>
  <c r="P11" i="2"/>
  <c r="AG6" i="2"/>
  <c r="W4" i="2"/>
  <c r="V22" i="2"/>
  <c r="L20" i="2"/>
  <c r="AE16" i="2"/>
  <c r="U14" i="2"/>
  <c r="AL9" i="2"/>
  <c r="AG7" i="2"/>
  <c r="W5" i="2"/>
  <c r="AJ12" i="2"/>
  <c r="AE10" i="2"/>
  <c r="U8" i="2"/>
  <c r="AK21" i="2"/>
  <c r="Z18" i="2"/>
  <c r="Q16" i="2"/>
  <c r="AL11" i="2"/>
  <c r="AC9" i="2"/>
  <c r="AL4" i="2"/>
  <c r="AI20" i="2"/>
  <c r="Y18" i="2"/>
  <c r="P16" i="2"/>
  <c r="AM11" i="2"/>
  <c r="AD9" i="2"/>
  <c r="T7" i="2"/>
  <c r="AM4" i="2"/>
  <c r="AJ20" i="2"/>
  <c r="R17" i="2"/>
  <c r="AI12" i="2"/>
  <c r="Y10" i="2"/>
  <c r="T8" i="2"/>
  <c r="BA13" i="3"/>
  <c r="AF21" i="2"/>
  <c r="Z19" i="2"/>
  <c r="Q17" i="2"/>
  <c r="R6" i="2"/>
  <c r="AI9" i="2"/>
  <c r="AH12" i="2"/>
  <c r="AE6" i="2"/>
  <c r="AJ9" i="2"/>
  <c r="Q13" i="2"/>
  <c r="AC16" i="2"/>
  <c r="AF20" i="2"/>
  <c r="AM6" i="2"/>
  <c r="AK9" i="2"/>
  <c r="R13" i="2"/>
  <c r="AD16" i="2"/>
  <c r="AG20" i="2"/>
  <c r="CD9" i="3"/>
  <c r="BH12" i="3"/>
  <c r="BH14" i="3"/>
  <c r="Z7" i="2"/>
  <c r="W21" i="2"/>
  <c r="R14" i="2"/>
  <c r="AD21" i="2"/>
  <c r="AE21" i="2"/>
  <c r="W18" i="2"/>
  <c r="BS10" i="3"/>
  <c r="BT10" i="3"/>
  <c r="Y7" i="2"/>
  <c r="X10" i="2"/>
  <c r="AT13" i="2"/>
  <c r="G13" i="2" s="1"/>
  <c r="AJ17" i="2"/>
  <c r="T21" i="2"/>
  <c r="AK17" i="2"/>
  <c r="AC21" i="2"/>
  <c r="AD4" i="2"/>
  <c r="AL17" i="2"/>
  <c r="S14" i="2"/>
  <c r="L8" i="2"/>
  <c r="T14" i="2"/>
  <c r="AK4" i="2"/>
  <c r="R8" i="2"/>
  <c r="W11" i="2"/>
  <c r="X18" i="2"/>
  <c r="P22" i="2"/>
  <c r="BI4" i="3"/>
  <c r="BK4" i="3"/>
  <c r="AI4" i="2"/>
  <c r="V18" i="2"/>
  <c r="H5" i="3"/>
  <c r="AV8" i="2"/>
  <c r="AU8" i="2"/>
  <c r="AW13" i="2"/>
  <c r="AV13" i="2"/>
  <c r="AW22" i="2"/>
  <c r="AX14" i="2"/>
  <c r="AX22" i="2"/>
  <c r="AW14" i="2"/>
  <c r="AV14" i="2"/>
  <c r="AJ4" i="2"/>
  <c r="V11" i="2"/>
  <c r="N22" i="2"/>
  <c r="T5" i="2"/>
  <c r="S8" i="2"/>
  <c r="X11" i="2"/>
  <c r="AT14" i="2"/>
  <c r="G14" i="2" s="1"/>
  <c r="AG18" i="2"/>
  <c r="Q22" i="2"/>
  <c r="BP11" i="3"/>
  <c r="S17" i="2"/>
  <c r="AK20" i="2"/>
  <c r="BP14" i="3"/>
  <c r="BR14" i="3"/>
  <c r="U7" i="2"/>
  <c r="AE9" i="2"/>
  <c r="AK12" i="2"/>
  <c r="S16" i="2"/>
  <c r="AC18" i="2"/>
  <c r="AL20" i="2"/>
  <c r="H12" i="3"/>
  <c r="M6" i="2"/>
  <c r="W8" i="2"/>
  <c r="AG10" i="2"/>
  <c r="AL12" i="2"/>
  <c r="T16" i="2"/>
  <c r="AL19" i="2"/>
  <c r="M5" i="2"/>
  <c r="W7" i="2"/>
  <c r="AG9" i="2"/>
  <c r="AH10" i="2"/>
  <c r="AU11" i="2"/>
  <c r="AV12" i="2"/>
  <c r="P14" i="2"/>
  <c r="X15" i="2"/>
  <c r="U16" i="2"/>
  <c r="AH17" i="2"/>
  <c r="AE18" i="2"/>
  <c r="AM19" i="2"/>
  <c r="CD12" i="3"/>
  <c r="R16" i="2"/>
  <c r="AC19" i="2"/>
  <c r="L6" i="2"/>
  <c r="V8" i="2"/>
  <c r="AF10" i="2"/>
  <c r="M14" i="2"/>
  <c r="T17" i="2"/>
  <c r="AK19" i="2"/>
  <c r="U22" i="2"/>
  <c r="AJ21" i="2"/>
  <c r="N21" i="2"/>
  <c r="AD20" i="2"/>
  <c r="W19" i="2"/>
  <c r="AL18" i="2"/>
  <c r="Q18" i="2"/>
  <c r="AF17" i="2"/>
  <c r="Y16" i="2"/>
  <c r="S15" i="2"/>
  <c r="AH14" i="2"/>
  <c r="L14" i="2"/>
  <c r="U12" i="2"/>
  <c r="AJ11" i="2"/>
  <c r="N11" i="2"/>
  <c r="AD10" i="2"/>
  <c r="W9" i="2"/>
  <c r="AL8" i="2"/>
  <c r="Q8" i="2"/>
  <c r="AF7" i="2"/>
  <c r="Y6" i="2"/>
  <c r="S5" i="2"/>
  <c r="AH4" i="2"/>
  <c r="L4" i="2"/>
  <c r="BA3" i="3"/>
  <c r="AG21" i="2"/>
  <c r="T19" i="2"/>
  <c r="M18" i="2"/>
  <c r="V16" i="2"/>
  <c r="AM12" i="2"/>
  <c r="AT9" i="2"/>
  <c r="G9" i="2" s="1"/>
  <c r="AC7" i="2"/>
  <c r="P5" i="2"/>
  <c r="AT22" i="2"/>
  <c r="G22" i="2" s="1"/>
  <c r="T22" i="2"/>
  <c r="AI21" i="2"/>
  <c r="M21" i="2"/>
  <c r="AC20" i="2"/>
  <c r="V19" i="2"/>
  <c r="AK18" i="2"/>
  <c r="P18" i="2"/>
  <c r="AE17" i="2"/>
  <c r="X16" i="2"/>
  <c r="AM15" i="2"/>
  <c r="R15" i="2"/>
  <c r="AG14" i="2"/>
  <c r="Z13" i="2"/>
  <c r="AT12" i="2"/>
  <c r="G12" i="2" s="1"/>
  <c r="T12" i="2"/>
  <c r="AI11" i="2"/>
  <c r="M11" i="2"/>
  <c r="AC10" i="2"/>
  <c r="V9" i="2"/>
  <c r="AK8" i="2"/>
  <c r="P8" i="2"/>
  <c r="AE7" i="2"/>
  <c r="X6" i="2"/>
  <c r="AM5" i="2"/>
  <c r="R5" i="2"/>
  <c r="AG4" i="2"/>
  <c r="R22" i="2"/>
  <c r="AT19" i="2"/>
  <c r="G19" i="2" s="1"/>
  <c r="AI18" i="2"/>
  <c r="P15" i="2"/>
  <c r="X13" i="2"/>
  <c r="AG11" i="2"/>
  <c r="T9" i="2"/>
  <c r="M8" i="2"/>
  <c r="V6" i="2"/>
  <c r="AE4" i="2"/>
  <c r="BB3" i="3"/>
  <c r="S22" i="2"/>
  <c r="AH21" i="2"/>
  <c r="L21" i="2"/>
  <c r="U19" i="2"/>
  <c r="AJ18" i="2"/>
  <c r="N18" i="2"/>
  <c r="AD17" i="2"/>
  <c r="W16" i="2"/>
  <c r="AL15" i="2"/>
  <c r="Q15" i="2"/>
  <c r="AF14" i="2"/>
  <c r="Y13" i="2"/>
  <c r="S12" i="2"/>
  <c r="AH11" i="2"/>
  <c r="L11" i="2"/>
  <c r="U9" i="2"/>
  <c r="AJ8" i="2"/>
  <c r="N8" i="2"/>
  <c r="AD7" i="2"/>
  <c r="W6" i="2"/>
  <c r="AL5" i="2"/>
  <c r="Q5" i="2"/>
  <c r="AF4" i="2"/>
  <c r="AM22" i="2"/>
  <c r="Z20" i="2"/>
  <c r="AC17" i="2"/>
  <c r="AK15" i="2"/>
  <c r="AE14" i="2"/>
  <c r="R12" i="2"/>
  <c r="Z10" i="2"/>
  <c r="AI8" i="2"/>
  <c r="AK5" i="2"/>
  <c r="AH22" i="2"/>
  <c r="S21" i="2"/>
  <c r="Y20" i="2"/>
  <c r="AJ19" i="2"/>
  <c r="U18" i="2"/>
  <c r="AL16" i="2"/>
  <c r="L16" i="2"/>
  <c r="W15" i="2"/>
  <c r="AD14" i="2"/>
  <c r="N13" i="2"/>
  <c r="Y12" i="2"/>
  <c r="AF11" i="2"/>
  <c r="Q10" i="2"/>
  <c r="AH8" i="2"/>
  <c r="S7" i="2"/>
  <c r="AD6" i="2"/>
  <c r="AJ5" i="2"/>
  <c r="U4" i="2"/>
  <c r="AD22" i="2"/>
  <c r="L18" i="2"/>
  <c r="N15" i="2"/>
  <c r="AL10" i="2"/>
  <c r="U6" i="2"/>
  <c r="T20" i="2"/>
  <c r="V17" i="2"/>
  <c r="AI13" i="2"/>
  <c r="AK10" i="2"/>
  <c r="AM7" i="2"/>
  <c r="AT4" i="2"/>
  <c r="G4" i="2" s="1"/>
  <c r="S20" i="2"/>
  <c r="AF16" i="2"/>
  <c r="AH13" i="2"/>
  <c r="AJ10" i="2"/>
  <c r="L7" i="2"/>
  <c r="N4" i="2"/>
  <c r="AG22" i="2"/>
  <c r="R21" i="2"/>
  <c r="X20" i="2"/>
  <c r="AI19" i="2"/>
  <c r="T18" i="2"/>
  <c r="Z17" i="2"/>
  <c r="AK16" i="2"/>
  <c r="V15" i="2"/>
  <c r="AC14" i="2"/>
  <c r="AM13" i="2"/>
  <c r="M13" i="2"/>
  <c r="X12" i="2"/>
  <c r="AE11" i="2"/>
  <c r="AT10" i="2"/>
  <c r="P10" i="2"/>
  <c r="Z9" i="2"/>
  <c r="AG8" i="2"/>
  <c r="R7" i="2"/>
  <c r="AC6" i="2"/>
  <c r="AI5" i="2"/>
  <c r="T4" i="2"/>
  <c r="AH5" i="2"/>
  <c r="S4" i="2"/>
  <c r="AK13" i="2"/>
  <c r="AC11" i="2"/>
  <c r="X9" i="2"/>
  <c r="P7" i="2"/>
  <c r="R4" i="2"/>
  <c r="W17" i="2"/>
  <c r="Y14" i="2"/>
  <c r="L10" i="2"/>
  <c r="N7" i="2"/>
  <c r="Q4" i="2"/>
  <c r="AC22" i="2"/>
  <c r="AE19" i="2"/>
  <c r="M15" i="2"/>
  <c r="Z11" i="2"/>
  <c r="M7" i="2"/>
  <c r="P4" i="2"/>
  <c r="W14" i="2"/>
  <c r="Y11" i="2"/>
  <c r="AL7" i="2"/>
  <c r="AF22" i="2"/>
  <c r="Q21" i="2"/>
  <c r="W20" i="2"/>
  <c r="AH19" i="2"/>
  <c r="S18" i="2"/>
  <c r="Y17" i="2"/>
  <c r="AJ16" i="2"/>
  <c r="U15" i="2"/>
  <c r="AL13" i="2"/>
  <c r="L13" i="2"/>
  <c r="W12" i="2"/>
  <c r="AD11" i="2"/>
  <c r="N10" i="2"/>
  <c r="Y9" i="2"/>
  <c r="AF8" i="2"/>
  <c r="Q7" i="2"/>
  <c r="T15" i="2"/>
  <c r="M10" i="2"/>
  <c r="AT7" i="2"/>
  <c r="G7" i="2" s="1"/>
  <c r="AG5" i="2"/>
  <c r="U20" i="2"/>
  <c r="AH16" i="2"/>
  <c r="AJ13" i="2"/>
  <c r="S9" i="2"/>
  <c r="AF5" i="2"/>
  <c r="AT18" i="2"/>
  <c r="G18" i="2" s="1"/>
  <c r="X14" i="2"/>
  <c r="P12" i="2"/>
  <c r="AC8" i="2"/>
  <c r="AE5" i="2"/>
  <c r="AD19" i="2"/>
  <c r="L15" i="2"/>
  <c r="N12" i="2"/>
  <c r="S6" i="2"/>
  <c r="AE22" i="2"/>
  <c r="AT21" i="2"/>
  <c r="P21" i="2"/>
  <c r="V20" i="2"/>
  <c r="AG19" i="2"/>
  <c r="R18" i="2"/>
  <c r="X17" i="2"/>
  <c r="AI16" i="2"/>
  <c r="Z14" i="2"/>
  <c r="V12" i="2"/>
  <c r="AM10" i="2"/>
  <c r="AE8" i="2"/>
  <c r="Z6" i="2"/>
  <c r="AF19" i="2"/>
  <c r="Q12" i="2"/>
  <c r="AD8" i="2"/>
  <c r="AM21" i="2"/>
  <c r="AG16" i="2"/>
  <c r="R9" i="2"/>
  <c r="T6" i="2"/>
  <c r="AL21" i="2"/>
  <c r="U17" i="2"/>
  <c r="Q9" i="2"/>
  <c r="AD5" i="2"/>
  <c r="BB14" i="3"/>
  <c r="BA14" i="3"/>
  <c r="L5" i="2"/>
  <c r="V7" i="2"/>
  <c r="AF9" i="2"/>
  <c r="AT11" i="2"/>
  <c r="G11" i="2" s="1"/>
  <c r="N14" i="2"/>
  <c r="AG17" i="2"/>
  <c r="AD18" i="2"/>
  <c r="AM20" i="2"/>
  <c r="BS19" i="3"/>
  <c r="BT19" i="3"/>
  <c r="N6" i="2"/>
  <c r="X8" i="2"/>
  <c r="N5" i="2"/>
  <c r="P6" i="2"/>
  <c r="X7" i="2"/>
  <c r="Y8" i="2"/>
  <c r="AH9" i="2"/>
  <c r="AI10" i="2"/>
  <c r="AV11" i="2"/>
  <c r="P13" i="2"/>
  <c r="Q14" i="2"/>
  <c r="Y15" i="2"/>
  <c r="Z16" i="2"/>
  <c r="AI17" i="2"/>
  <c r="AF18" i="2"/>
  <c r="AT20" i="2"/>
  <c r="G20" i="2" s="1"/>
  <c r="M22" i="2"/>
  <c r="BP3" i="3"/>
  <c r="BA6" i="3"/>
  <c r="BH7" i="3"/>
  <c r="BH17" i="3"/>
  <c r="BD19" i="3"/>
  <c r="BB20" i="3"/>
  <c r="BR20" i="3" s="1"/>
  <c r="BA20" i="3"/>
  <c r="X4" i="2"/>
  <c r="AH6" i="2"/>
  <c r="Q11" i="2"/>
  <c r="V13" i="2"/>
  <c r="AF15" i="2"/>
  <c r="M19" i="2"/>
  <c r="X22" i="2"/>
  <c r="H4" i="3"/>
  <c r="Y4" i="2"/>
  <c r="AI6" i="2"/>
  <c r="AW8" i="2"/>
  <c r="R11" i="2"/>
  <c r="W13" i="2"/>
  <c r="AG15" i="2"/>
  <c r="AU17" i="2"/>
  <c r="P20" i="2"/>
  <c r="Y22" i="2"/>
  <c r="BP7" i="3"/>
  <c r="BP17" i="3"/>
  <c r="AK7" i="2"/>
  <c r="R10" i="2"/>
  <c r="AC13" i="2"/>
  <c r="AH15" i="2"/>
  <c r="AV17" i="2"/>
  <c r="Q20" i="2"/>
  <c r="Z22" i="2"/>
  <c r="BH5" i="3"/>
  <c r="AK6" i="2"/>
  <c r="T11" i="2"/>
  <c r="AC12" i="2"/>
  <c r="AD13" i="2"/>
  <c r="AL14" i="2"/>
  <c r="AI15" i="2"/>
  <c r="Q19" i="2"/>
  <c r="R20" i="2"/>
  <c r="Z21" i="2"/>
  <c r="AI22" i="2"/>
  <c r="BQ4" i="3"/>
  <c r="BK5" i="3"/>
  <c r="H10" i="3"/>
  <c r="BH11" i="3"/>
  <c r="BP19" i="3"/>
  <c r="BH15" i="3"/>
  <c r="BP20" i="3"/>
  <c r="Y5" i="2"/>
  <c r="AI7" i="2"/>
  <c r="M12" i="2"/>
  <c r="AI14" i="2"/>
  <c r="AT17" i="2"/>
  <c r="G17" i="2" s="1"/>
  <c r="N20" i="2"/>
  <c r="CD11" i="3"/>
  <c r="Z5" i="2"/>
  <c r="AJ7" i="2"/>
  <c r="AX9" i="2"/>
  <c r="Z12" i="2"/>
  <c r="AJ14" i="2"/>
  <c r="AT16" i="2"/>
  <c r="G16" i="2" s="1"/>
  <c r="N19" i="2"/>
  <c r="X21" i="2"/>
  <c r="AU10" i="2"/>
  <c r="AW7" i="2"/>
  <c r="AX18" i="2"/>
  <c r="AV7" i="2"/>
  <c r="AX4" i="2"/>
  <c r="AU7" i="2"/>
  <c r="AV4" i="2"/>
  <c r="AU18" i="2"/>
  <c r="AW20" i="2"/>
  <c r="AU15" i="2"/>
  <c r="AU21" i="2"/>
  <c r="AW18" i="2"/>
  <c r="AW4" i="2"/>
  <c r="AX20" i="2"/>
  <c r="AV15" i="2"/>
  <c r="AV18" i="2"/>
  <c r="AX15" i="2"/>
  <c r="AW15" i="2"/>
  <c r="AU4" i="2"/>
  <c r="AX12" i="2"/>
  <c r="AW12" i="2"/>
  <c r="BB8" i="3"/>
  <c r="BA8" i="3"/>
  <c r="BB16" i="3"/>
  <c r="BR16" i="3" s="1"/>
  <c r="BA16" i="3"/>
  <c r="Z4" i="2"/>
  <c r="AJ6" i="2"/>
  <c r="AX8" i="2"/>
  <c r="S11" i="2"/>
  <c r="AK14" i="2"/>
  <c r="AU16" i="2"/>
  <c r="P19" i="2"/>
  <c r="Y21" i="2"/>
  <c r="BC6" i="3"/>
  <c r="BD6" i="3"/>
  <c r="BB17" i="3"/>
  <c r="BR17" i="3" s="1"/>
  <c r="BA17" i="3"/>
  <c r="AC5" i="2"/>
  <c r="AX7" i="2"/>
  <c r="S10" i="2"/>
  <c r="AC4" i="2"/>
  <c r="AT5" i="2"/>
  <c r="G5" i="2" s="1"/>
  <c r="AL6" i="2"/>
  <c r="T10" i="2"/>
  <c r="U11" i="2"/>
  <c r="AD12" i="2"/>
  <c r="AE13" i="2"/>
  <c r="AM14" i="2"/>
  <c r="AJ15" i="2"/>
  <c r="L17" i="2"/>
  <c r="AX17" i="2"/>
  <c r="R19" i="2"/>
  <c r="AE20" i="2"/>
  <c r="AJ22" i="2"/>
  <c r="BC4" i="3"/>
  <c r="BQ6" i="3"/>
  <c r="BQ19" i="3"/>
  <c r="BK9" i="3"/>
  <c r="BB5" i="3"/>
  <c r="BA5" i="3"/>
  <c r="BC7" i="3"/>
  <c r="BC15" i="3"/>
  <c r="H19" i="3"/>
  <c r="AU22" i="2"/>
  <c r="AW19" i="2"/>
  <c r="AU12" i="2"/>
  <c r="AW9" i="2"/>
  <c r="AX13" i="2"/>
  <c r="AV19" i="2"/>
  <c r="AX16" i="2"/>
  <c r="AV9" i="2"/>
  <c r="AX6" i="2"/>
  <c r="AV16" i="2"/>
  <c r="AU19" i="2"/>
  <c r="AW16" i="2"/>
  <c r="AU9" i="2"/>
  <c r="AW6" i="2"/>
  <c r="AV6" i="2"/>
  <c r="H15" i="3"/>
  <c r="BK12" i="3"/>
  <c r="BP16" i="3"/>
  <c r="CH18" i="3" l="1"/>
  <c r="CG18" i="3"/>
  <c r="AD20" i="3"/>
  <c r="AS20" i="3"/>
  <c r="AS19" i="3"/>
  <c r="AD19" i="3"/>
  <c r="AD16" i="3"/>
  <c r="AS16" i="3"/>
  <c r="AS17" i="3"/>
  <c r="AD17" i="3"/>
  <c r="AS15" i="3"/>
  <c r="AD15" i="3"/>
  <c r="AS14" i="3"/>
  <c r="AD14" i="3"/>
  <c r="CD19" i="3"/>
  <c r="CE19" i="3" s="1"/>
  <c r="A19" i="3" s="1"/>
  <c r="CF19" i="3" s="1"/>
  <c r="BR11" i="3"/>
  <c r="BR12" i="3"/>
  <c r="BR9" i="3"/>
  <c r="AS13" i="3"/>
  <c r="AD13" i="3"/>
  <c r="BT12" i="3"/>
  <c r="BS12" i="3"/>
  <c r="AS10" i="3"/>
  <c r="AD10" i="3"/>
  <c r="AD4" i="3"/>
  <c r="AS4" i="3"/>
  <c r="AS5" i="3"/>
  <c r="AD5" i="3"/>
  <c r="AS7" i="3"/>
  <c r="AD7" i="3"/>
  <c r="AS8" i="3"/>
  <c r="AD8" i="3"/>
  <c r="AS6" i="3"/>
  <c r="AD6" i="3"/>
  <c r="AS3" i="3"/>
  <c r="AD3" i="3"/>
  <c r="BC12" i="3"/>
  <c r="CE12" i="3" s="1"/>
  <c r="A12" i="3" s="1"/>
  <c r="CF12" i="3" s="1"/>
  <c r="BQ12" i="3"/>
  <c r="CD10" i="3"/>
  <c r="CE10" i="3" s="1"/>
  <c r="A10" i="3" s="1"/>
  <c r="CF10" i="3" s="1"/>
  <c r="BQ9" i="3"/>
  <c r="BC9" i="3"/>
  <c r="CE9" i="3" s="1"/>
  <c r="A9" i="3" s="1"/>
  <c r="CF9" i="3" s="1"/>
  <c r="BS11" i="3"/>
  <c r="BQ11" i="3"/>
  <c r="BD11" i="3"/>
  <c r="CE11" i="3" s="1"/>
  <c r="A11" i="3" s="1"/>
  <c r="CF11" i="3" s="1"/>
  <c r="BT11" i="3"/>
  <c r="CD4" i="3"/>
  <c r="CE4" i="3" s="1"/>
  <c r="A4" i="3" s="1"/>
  <c r="CF4" i="3" s="1"/>
  <c r="CD7" i="3"/>
  <c r="CE7" i="3" s="1"/>
  <c r="A7" i="3" s="1"/>
  <c r="CF7" i="3" s="1"/>
  <c r="CD15" i="3"/>
  <c r="CE15" i="3" s="1"/>
  <c r="A15" i="3" s="1"/>
  <c r="CF15" i="3" s="1"/>
  <c r="K17" i="2"/>
  <c r="K13" i="2"/>
  <c r="K16" i="2"/>
  <c r="K22" i="2"/>
  <c r="K20" i="2"/>
  <c r="K7" i="2"/>
  <c r="K9" i="2"/>
  <c r="BT9" i="3"/>
  <c r="AA20" i="2"/>
  <c r="AA14" i="2"/>
  <c r="AN5" i="2"/>
  <c r="BS9" i="3"/>
  <c r="AA9" i="2"/>
  <c r="M3" i="2"/>
  <c r="AA17" i="2"/>
  <c r="AN15" i="2"/>
  <c r="K19" i="2"/>
  <c r="K10" i="2"/>
  <c r="K11" i="2"/>
  <c r="AA19" i="2"/>
  <c r="BD20" i="3"/>
  <c r="BC20" i="3"/>
  <c r="BT20" i="3"/>
  <c r="BS20" i="3"/>
  <c r="BQ20" i="3"/>
  <c r="AG3" i="2"/>
  <c r="AJ3" i="2"/>
  <c r="CD17" i="3"/>
  <c r="T3" i="2"/>
  <c r="AA22" i="2"/>
  <c r="BD17" i="3"/>
  <c r="BC17" i="3"/>
  <c r="BS17" i="3"/>
  <c r="BQ17" i="3"/>
  <c r="BT17" i="3"/>
  <c r="N3" i="2"/>
  <c r="AN20" i="2"/>
  <c r="AA21" i="2"/>
  <c r="P3" i="2"/>
  <c r="AA4" i="2"/>
  <c r="AN6" i="2"/>
  <c r="AN17" i="2"/>
  <c r="AA6" i="2"/>
  <c r="AM3" i="2"/>
  <c r="K12" i="2"/>
  <c r="CD8" i="3"/>
  <c r="AA8" i="2"/>
  <c r="K6" i="2"/>
  <c r="AK3" i="2"/>
  <c r="BS8" i="3"/>
  <c r="BT8" i="3"/>
  <c r="BC8" i="3"/>
  <c r="BQ8" i="3"/>
  <c r="BD8" i="3"/>
  <c r="AN12" i="2"/>
  <c r="AF3" i="2"/>
  <c r="K21" i="2"/>
  <c r="AN19" i="2"/>
  <c r="Y3" i="2"/>
  <c r="AA10" i="2"/>
  <c r="AA5" i="2"/>
  <c r="K8" i="2"/>
  <c r="W3" i="2"/>
  <c r="K15" i="2"/>
  <c r="AN22" i="2"/>
  <c r="AN10" i="2"/>
  <c r="AN7" i="2"/>
  <c r="K14" i="2"/>
  <c r="AN16" i="2"/>
  <c r="AA16" i="2"/>
  <c r="AU3" i="2"/>
  <c r="CD6" i="3"/>
  <c r="CE6" i="3" s="1"/>
  <c r="A6" i="3" s="1"/>
  <c r="CF6" i="3" s="1"/>
  <c r="Q3" i="2"/>
  <c r="BD3" i="3"/>
  <c r="BC3" i="3"/>
  <c r="BS3" i="3"/>
  <c r="BT3" i="3"/>
  <c r="BQ3" i="3"/>
  <c r="AA11" i="2"/>
  <c r="BC13" i="3"/>
  <c r="BD13" i="3"/>
  <c r="BS13" i="3"/>
  <c r="BT13" i="3"/>
  <c r="BQ13" i="3"/>
  <c r="AE3" i="2"/>
  <c r="AN8" i="2"/>
  <c r="AD3" i="2"/>
  <c r="AL3" i="2"/>
  <c r="AA12" i="2"/>
  <c r="AN21" i="2"/>
  <c r="AN9" i="2"/>
  <c r="AN14" i="2"/>
  <c r="AI3" i="2"/>
  <c r="AN13" i="2"/>
  <c r="R3" i="2"/>
  <c r="V3" i="2"/>
  <c r="CD5" i="3"/>
  <c r="AA7" i="2"/>
  <c r="CD3" i="3"/>
  <c r="BC5" i="3"/>
  <c r="BT5" i="3"/>
  <c r="BD5" i="3"/>
  <c r="BS5" i="3"/>
  <c r="BQ5" i="3"/>
  <c r="Z3" i="2"/>
  <c r="AA15" i="2"/>
  <c r="K4" i="2"/>
  <c r="L3" i="2"/>
  <c r="AC3" i="2"/>
  <c r="AN4" i="2"/>
  <c r="CD16" i="3"/>
  <c r="K5" i="2"/>
  <c r="AN11" i="2"/>
  <c r="K18" i="2"/>
  <c r="AH3" i="2"/>
  <c r="AN18" i="2"/>
  <c r="BQ16" i="3"/>
  <c r="BT16" i="3"/>
  <c r="BD16" i="3"/>
  <c r="BC16" i="3"/>
  <c r="BS16" i="3"/>
  <c r="X3" i="2"/>
  <c r="AA13" i="2"/>
  <c r="CD14" i="3"/>
  <c r="CD13" i="3"/>
  <c r="CD20" i="3"/>
  <c r="CE20" i="3" s="1"/>
  <c r="A20" i="3" s="1"/>
  <c r="CF20" i="3" s="1"/>
  <c r="BS14" i="3"/>
  <c r="BQ14" i="3"/>
  <c r="BD14" i="3"/>
  <c r="BC14" i="3"/>
  <c r="BT14" i="3"/>
  <c r="S3" i="2"/>
  <c r="U3" i="2"/>
  <c r="AA18" i="2"/>
  <c r="CE16" i="3" l="1"/>
  <c r="A16" i="3" s="1"/>
  <c r="CF16" i="3" s="1"/>
  <c r="CH20" i="3"/>
  <c r="CG20" i="3"/>
  <c r="CH19" i="3"/>
  <c r="CG19" i="3"/>
  <c r="CE17" i="3"/>
  <c r="A17" i="3" s="1"/>
  <c r="CF17" i="3" s="1"/>
  <c r="CG17" i="3" s="1"/>
  <c r="CE14" i="3"/>
  <c r="A14" i="3" s="1"/>
  <c r="CF14" i="3" s="1"/>
  <c r="CE3" i="3"/>
  <c r="A3" i="3" s="1"/>
  <c r="CF3" i="3" s="1"/>
  <c r="CH16" i="3"/>
  <c r="CG16" i="3"/>
  <c r="CG15" i="3"/>
  <c r="CH15" i="3"/>
  <c r="CG14" i="3"/>
  <c r="CH14" i="3"/>
  <c r="CE13" i="3"/>
  <c r="A13" i="3" s="1"/>
  <c r="CF13" i="3" s="1"/>
  <c r="CG13" i="3" s="1"/>
  <c r="CH11" i="3"/>
  <c r="CG11" i="3"/>
  <c r="CH9" i="3"/>
  <c r="CG9" i="3"/>
  <c r="CH12" i="3"/>
  <c r="CG12" i="3"/>
  <c r="CG10" i="3"/>
  <c r="CH10" i="3"/>
  <c r="CE8" i="3"/>
  <c r="A8" i="3" s="1"/>
  <c r="CF8" i="3" s="1"/>
  <c r="CG8" i="3" s="1"/>
  <c r="CE5" i="3"/>
  <c r="A5" i="3" s="1"/>
  <c r="CF5" i="3" s="1"/>
  <c r="CH5" i="3" s="1"/>
  <c r="CH7" i="3"/>
  <c r="CG7" i="3"/>
  <c r="CH4" i="3"/>
  <c r="CG4" i="3"/>
  <c r="CH6" i="3"/>
  <c r="CG6" i="3"/>
  <c r="AV10" i="2"/>
  <c r="AA3" i="2"/>
  <c r="K3" i="2"/>
  <c r="AN3" i="2"/>
  <c r="CG3" i="3" l="1"/>
  <c r="CH3" i="3"/>
  <c r="CH17" i="3"/>
  <c r="CH13" i="3"/>
  <c r="AV21" i="2"/>
  <c r="AV3" i="2" s="1"/>
  <c r="CH8" i="3"/>
  <c r="CG5" i="3"/>
  <c r="AX21" i="2"/>
  <c r="AW21" i="2"/>
  <c r="AX10" i="2"/>
  <c r="AW10" i="2"/>
  <c r="G10" i="2" s="1"/>
  <c r="G2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7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8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H3" authorId="0" shapeId="0" xr:uid="{00000000-0006-0000-0100-000001000000}">
      <text>
        <r>
          <rPr>
            <sz val="11"/>
            <rFont val="Calibri"/>
            <family val="2"/>
            <charset val="238"/>
          </rPr>
          <t>SzumForrastobbletUtem1</t>
        </r>
      </text>
    </comment>
    <comment ref="I3" authorId="0" shapeId="0" xr:uid="{00000000-0006-0000-0100-000002000000}">
      <text>
        <r>
          <rPr>
            <sz val="11"/>
            <rFont val="Calibri"/>
            <family val="2"/>
            <charset val="238"/>
          </rPr>
          <t>SzumForrastobbletUtem2</t>
        </r>
      </text>
    </comment>
    <comment ref="A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4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4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5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5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6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6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6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7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7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7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8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8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8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9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9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9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0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0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0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1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1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1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2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2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2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3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3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3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4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4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4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5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5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5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6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6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6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7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7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7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8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8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8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9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9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9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0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0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0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1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1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1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2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2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2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200-000001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3" authorId="0" shapeId="0" xr:uid="{00000000-0006-0000-0200-000002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3" authorId="0" shapeId="0" xr:uid="{00000000-0006-0000-0200-000003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3" authorId="0" shapeId="0" xr:uid="{00000000-0006-0000-0200-000004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3" authorId="0" shapeId="0" xr:uid="{00000000-0006-0000-0200-000005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3" authorId="0" shapeId="0" xr:uid="{00000000-0006-0000-0200-000006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3" authorId="0" shapeId="0" xr:uid="{00000000-0006-0000-0200-000007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3" authorId="0" shapeId="0" xr:uid="{00000000-0006-0000-0200-000008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3" authorId="0" shapeId="0" xr:uid="{00000000-0006-0000-0200-000009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3" authorId="0" shapeId="0" xr:uid="{00000000-0006-0000-0200-00000A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3" authorId="0" shapeId="0" xr:uid="{00000000-0006-0000-0200-00000B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3" authorId="0" shapeId="0" xr:uid="{00000000-0006-0000-0200-00000C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3" authorId="0" shapeId="0" xr:uid="{00000000-0006-0000-0200-00000D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3" authorId="0" shapeId="0" xr:uid="{00000000-0006-0000-0200-00000E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3" authorId="0" shapeId="0" xr:uid="{00000000-0006-0000-0200-00000F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3" authorId="0" shapeId="0" xr:uid="{00000000-0006-0000-0200-000010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S3" authorId="0" shapeId="0" xr:uid="{00000000-0006-0000-0200-000011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T3" authorId="0" shapeId="0" xr:uid="{00000000-0006-0000-0200-000012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U3" authorId="0" shapeId="0" xr:uid="{00000000-0006-0000-0200-000013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V3" authorId="0" shapeId="0" xr:uid="{00000000-0006-0000-0200-000014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3" authorId="0" shapeId="0" xr:uid="{00000000-0006-0000-0200-000015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3" authorId="0" shapeId="0" xr:uid="{00000000-0006-0000-0200-000016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3" authorId="0" shapeId="0" xr:uid="{00000000-0006-0000-0200-000017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3" authorId="0" shapeId="0" xr:uid="{00000000-0006-0000-0200-000018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3" authorId="0" shapeId="0" xr:uid="{00000000-0006-0000-0200-000019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3" authorId="0" shapeId="0" xr:uid="{00000000-0006-0000-0200-00001A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3" authorId="0" shapeId="0" xr:uid="{00000000-0006-0000-0200-00001B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3" authorId="0" shapeId="0" xr:uid="{00000000-0006-0000-0200-00001C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3" authorId="0" shapeId="0" xr:uid="{00000000-0006-0000-0200-00001D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3" authorId="0" shapeId="0" xr:uid="{00000000-0006-0000-0200-00001E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3" authorId="0" shapeId="0" xr:uid="{00000000-0006-0000-0200-00001F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3" authorId="0" shapeId="0" xr:uid="{00000000-0006-0000-0200-000020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3" authorId="0" shapeId="0" xr:uid="{00000000-0006-0000-0200-000021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3" authorId="0" shapeId="0" xr:uid="{00000000-0006-0000-0200-000022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3" authorId="0" shapeId="0" xr:uid="{00000000-0006-0000-0200-000023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3" authorId="0" shapeId="0" xr:uid="{00000000-0006-0000-0200-000024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3" authorId="0" shapeId="0" xr:uid="{00000000-0006-0000-0200-000025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3" authorId="0" shapeId="0" xr:uid="{00000000-0006-0000-0200-000026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3" authorId="0" shapeId="0" xr:uid="{00000000-0006-0000-0200-000027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3" authorId="0" shapeId="0" xr:uid="{00000000-0006-0000-0200-000028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3" authorId="0" shapeId="0" xr:uid="{00000000-0006-0000-0200-000029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3" authorId="0" shapeId="0" xr:uid="{00000000-0006-0000-0200-00002A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3" authorId="0" shapeId="0" xr:uid="{00000000-0006-0000-0200-00002B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3" authorId="0" shapeId="0" xr:uid="{00000000-0006-0000-0200-00002C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4" authorId="0" shapeId="0" xr:uid="{00000000-0006-0000-0200-00002D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4" authorId="0" shapeId="0" xr:uid="{00000000-0006-0000-0200-00002E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4" authorId="0" shapeId="0" xr:uid="{00000000-0006-0000-0200-00002F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4" authorId="0" shapeId="0" xr:uid="{00000000-0006-0000-0200-000030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4" authorId="0" shapeId="0" xr:uid="{00000000-0006-0000-0200-000031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4" authorId="0" shapeId="0" xr:uid="{00000000-0006-0000-0200-000032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4" authorId="0" shapeId="0" xr:uid="{00000000-0006-0000-0200-000033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4" authorId="0" shapeId="0" xr:uid="{00000000-0006-0000-0200-000034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4" authorId="0" shapeId="0" xr:uid="{00000000-0006-0000-0200-000035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4" authorId="0" shapeId="0" xr:uid="{00000000-0006-0000-0200-000036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4" authorId="0" shapeId="0" xr:uid="{00000000-0006-0000-0200-000037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4" authorId="0" shapeId="0" xr:uid="{00000000-0006-0000-0200-000038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4" authorId="0" shapeId="0" xr:uid="{00000000-0006-0000-0200-000039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4" authorId="0" shapeId="0" xr:uid="{00000000-0006-0000-0200-00003A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4" authorId="0" shapeId="0" xr:uid="{00000000-0006-0000-0200-00003B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4" authorId="0" shapeId="0" xr:uid="{00000000-0006-0000-0200-00003C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S4" authorId="0" shapeId="0" xr:uid="{00000000-0006-0000-0200-00003D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T4" authorId="0" shapeId="0" xr:uid="{00000000-0006-0000-0200-00003E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U4" authorId="0" shapeId="0" xr:uid="{00000000-0006-0000-0200-00003F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V4" authorId="0" shapeId="0" xr:uid="{00000000-0006-0000-0200-000040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4" authorId="0" shapeId="0" xr:uid="{00000000-0006-0000-0200-000041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4" authorId="0" shapeId="0" xr:uid="{00000000-0006-0000-0200-000042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4" authorId="0" shapeId="0" xr:uid="{00000000-0006-0000-0200-000043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4" authorId="0" shapeId="0" xr:uid="{00000000-0006-0000-0200-000044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4" authorId="0" shapeId="0" xr:uid="{00000000-0006-0000-0200-000045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4" authorId="0" shapeId="0" xr:uid="{00000000-0006-0000-0200-000046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4" authorId="0" shapeId="0" xr:uid="{00000000-0006-0000-0200-000047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4" authorId="0" shapeId="0" xr:uid="{00000000-0006-0000-0200-000048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4" authorId="0" shapeId="0" xr:uid="{00000000-0006-0000-0200-000049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4" authorId="0" shapeId="0" xr:uid="{00000000-0006-0000-0200-00004A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4" authorId="0" shapeId="0" xr:uid="{00000000-0006-0000-0200-00004B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4" authorId="0" shapeId="0" xr:uid="{00000000-0006-0000-0200-00004C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4" authorId="0" shapeId="0" xr:uid="{00000000-0006-0000-0200-00004D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4" authorId="0" shapeId="0" xr:uid="{00000000-0006-0000-0200-00004E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4" authorId="0" shapeId="0" xr:uid="{00000000-0006-0000-0200-00004F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4" authorId="0" shapeId="0" xr:uid="{00000000-0006-0000-0200-000050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4" authorId="0" shapeId="0" xr:uid="{00000000-0006-0000-0200-000051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4" authorId="0" shapeId="0" xr:uid="{00000000-0006-0000-0200-000052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4" authorId="0" shapeId="0" xr:uid="{00000000-0006-0000-0200-000053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4" authorId="0" shapeId="0" xr:uid="{00000000-0006-0000-0200-000054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4" authorId="0" shapeId="0" xr:uid="{00000000-0006-0000-0200-000055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4" authorId="0" shapeId="0" xr:uid="{00000000-0006-0000-0200-000056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4" authorId="0" shapeId="0" xr:uid="{00000000-0006-0000-0200-000057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4" authorId="0" shapeId="0" xr:uid="{00000000-0006-0000-0200-000058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5" authorId="0" shapeId="0" xr:uid="{00000000-0006-0000-0200-000059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5" authorId="0" shapeId="0" xr:uid="{00000000-0006-0000-0200-00005A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5" authorId="0" shapeId="0" xr:uid="{00000000-0006-0000-0200-00005B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5" authorId="0" shapeId="0" xr:uid="{00000000-0006-0000-0200-00005C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5" authorId="0" shapeId="0" xr:uid="{00000000-0006-0000-0200-00005D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5" authorId="0" shapeId="0" xr:uid="{00000000-0006-0000-0200-00005E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5" authorId="0" shapeId="0" xr:uid="{00000000-0006-0000-0200-00005F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5" authorId="0" shapeId="0" xr:uid="{00000000-0006-0000-0200-000060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5" authorId="0" shapeId="0" xr:uid="{00000000-0006-0000-0200-000061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5" authorId="0" shapeId="0" xr:uid="{00000000-0006-0000-0200-000062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5" authorId="0" shapeId="0" xr:uid="{00000000-0006-0000-0200-000063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5" authorId="0" shapeId="0" xr:uid="{00000000-0006-0000-0200-000064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5" authorId="0" shapeId="0" xr:uid="{00000000-0006-0000-0200-000065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5" authorId="0" shapeId="0" xr:uid="{00000000-0006-0000-0200-000066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5" authorId="0" shapeId="0" xr:uid="{00000000-0006-0000-0200-000067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5" authorId="0" shapeId="0" xr:uid="{00000000-0006-0000-0200-000068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S5" authorId="0" shapeId="0" xr:uid="{00000000-0006-0000-0200-000069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T5" authorId="0" shapeId="0" xr:uid="{00000000-0006-0000-0200-00006A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U5" authorId="0" shapeId="0" xr:uid="{00000000-0006-0000-0200-00006B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V5" authorId="0" shapeId="0" xr:uid="{00000000-0006-0000-0200-00006C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5" authorId="0" shapeId="0" xr:uid="{00000000-0006-0000-0200-00006D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5" authorId="0" shapeId="0" xr:uid="{00000000-0006-0000-0200-00006E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5" authorId="0" shapeId="0" xr:uid="{00000000-0006-0000-0200-00006F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5" authorId="0" shapeId="0" xr:uid="{00000000-0006-0000-0200-000070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5" authorId="0" shapeId="0" xr:uid="{00000000-0006-0000-0200-000071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5" authorId="0" shapeId="0" xr:uid="{00000000-0006-0000-0200-000072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5" authorId="0" shapeId="0" xr:uid="{00000000-0006-0000-0200-000073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5" authorId="0" shapeId="0" xr:uid="{00000000-0006-0000-0200-000074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5" authorId="0" shapeId="0" xr:uid="{00000000-0006-0000-0200-000075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5" authorId="0" shapeId="0" xr:uid="{00000000-0006-0000-0200-000076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5" authorId="0" shapeId="0" xr:uid="{00000000-0006-0000-0200-000077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5" authorId="0" shapeId="0" xr:uid="{00000000-0006-0000-0200-000078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5" authorId="0" shapeId="0" xr:uid="{00000000-0006-0000-0200-000079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5" authorId="0" shapeId="0" xr:uid="{00000000-0006-0000-0200-00007A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5" authorId="0" shapeId="0" xr:uid="{00000000-0006-0000-0200-00007B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5" authorId="0" shapeId="0" xr:uid="{00000000-0006-0000-0200-00007C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5" authorId="0" shapeId="0" xr:uid="{00000000-0006-0000-0200-00007D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5" authorId="0" shapeId="0" xr:uid="{00000000-0006-0000-0200-00007E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5" authorId="0" shapeId="0" xr:uid="{00000000-0006-0000-0200-00007F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5" authorId="0" shapeId="0" xr:uid="{00000000-0006-0000-0200-000080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5" authorId="0" shapeId="0" xr:uid="{00000000-0006-0000-0200-000081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5" authorId="0" shapeId="0" xr:uid="{00000000-0006-0000-0200-000082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5" authorId="0" shapeId="0" xr:uid="{00000000-0006-0000-0200-000083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5" authorId="0" shapeId="0" xr:uid="{00000000-0006-0000-0200-000084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6" authorId="0" shapeId="0" xr:uid="{00000000-0006-0000-0200-000085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6" authorId="0" shapeId="0" xr:uid="{00000000-0006-0000-0200-000086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6" authorId="0" shapeId="0" xr:uid="{00000000-0006-0000-0200-000087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6" authorId="0" shapeId="0" xr:uid="{00000000-0006-0000-0200-000088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6" authorId="0" shapeId="0" xr:uid="{00000000-0006-0000-0200-000089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6" authorId="0" shapeId="0" xr:uid="{00000000-0006-0000-0200-00008A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6" authorId="0" shapeId="0" xr:uid="{00000000-0006-0000-0200-00008B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6" authorId="0" shapeId="0" xr:uid="{00000000-0006-0000-0200-00008C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6" authorId="0" shapeId="0" xr:uid="{00000000-0006-0000-0200-00008D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6" authorId="0" shapeId="0" xr:uid="{00000000-0006-0000-0200-00008E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6" authorId="0" shapeId="0" xr:uid="{00000000-0006-0000-0200-00008F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6" authorId="0" shapeId="0" xr:uid="{00000000-0006-0000-0200-000090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6" authorId="0" shapeId="0" xr:uid="{00000000-0006-0000-0200-000091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6" authorId="0" shapeId="0" xr:uid="{00000000-0006-0000-0200-000092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6" authorId="0" shapeId="0" xr:uid="{00000000-0006-0000-0200-000093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6" authorId="0" shapeId="0" xr:uid="{00000000-0006-0000-0200-000094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S6" authorId="0" shapeId="0" xr:uid="{00000000-0006-0000-0200-000095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T6" authorId="0" shapeId="0" xr:uid="{00000000-0006-0000-0200-000096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U6" authorId="0" shapeId="0" xr:uid="{00000000-0006-0000-0200-000097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V6" authorId="0" shapeId="0" xr:uid="{00000000-0006-0000-0200-000098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6" authorId="0" shapeId="0" xr:uid="{00000000-0006-0000-0200-000099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6" authorId="0" shapeId="0" xr:uid="{00000000-0006-0000-0200-00009A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6" authorId="0" shapeId="0" xr:uid="{00000000-0006-0000-0200-00009B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6" authorId="0" shapeId="0" xr:uid="{00000000-0006-0000-0200-00009C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6" authorId="0" shapeId="0" xr:uid="{00000000-0006-0000-0200-00009D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6" authorId="0" shapeId="0" xr:uid="{00000000-0006-0000-0200-00009E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6" authorId="0" shapeId="0" xr:uid="{00000000-0006-0000-0200-00009F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6" authorId="0" shapeId="0" xr:uid="{00000000-0006-0000-0200-0000A0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6" authorId="0" shapeId="0" xr:uid="{00000000-0006-0000-0200-0000A1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6" authorId="0" shapeId="0" xr:uid="{00000000-0006-0000-0200-0000A2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6" authorId="0" shapeId="0" xr:uid="{00000000-0006-0000-0200-0000A3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6" authorId="0" shapeId="0" xr:uid="{00000000-0006-0000-0200-0000A4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6" authorId="0" shapeId="0" xr:uid="{00000000-0006-0000-0200-0000A5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6" authorId="0" shapeId="0" xr:uid="{00000000-0006-0000-0200-0000A6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6" authorId="0" shapeId="0" xr:uid="{00000000-0006-0000-0200-0000A7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6" authorId="0" shapeId="0" xr:uid="{00000000-0006-0000-0200-0000A8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6" authorId="0" shapeId="0" xr:uid="{00000000-0006-0000-0200-0000A9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6" authorId="0" shapeId="0" xr:uid="{00000000-0006-0000-0200-0000AA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6" authorId="0" shapeId="0" xr:uid="{00000000-0006-0000-0200-0000AB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6" authorId="0" shapeId="0" xr:uid="{00000000-0006-0000-0200-0000AC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6" authorId="0" shapeId="0" xr:uid="{00000000-0006-0000-0200-0000AD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6" authorId="0" shapeId="0" xr:uid="{00000000-0006-0000-0200-0000AE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6" authorId="0" shapeId="0" xr:uid="{00000000-0006-0000-0200-0000AF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6" authorId="0" shapeId="0" xr:uid="{00000000-0006-0000-0200-0000B0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7" authorId="0" shapeId="0" xr:uid="{00000000-0006-0000-0200-0000B1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7" authorId="0" shapeId="0" xr:uid="{00000000-0006-0000-0200-0000B2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7" authorId="0" shapeId="0" xr:uid="{00000000-0006-0000-0200-0000B3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7" authorId="0" shapeId="0" xr:uid="{00000000-0006-0000-0200-0000B4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7" authorId="0" shapeId="0" xr:uid="{00000000-0006-0000-0200-0000B5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7" authorId="0" shapeId="0" xr:uid="{00000000-0006-0000-0200-0000B6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7" authorId="0" shapeId="0" xr:uid="{00000000-0006-0000-0200-0000B7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7" authorId="0" shapeId="0" xr:uid="{00000000-0006-0000-0200-0000B8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7" authorId="0" shapeId="0" xr:uid="{00000000-0006-0000-0200-0000B9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7" authorId="0" shapeId="0" xr:uid="{00000000-0006-0000-0200-0000BA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7" authorId="0" shapeId="0" xr:uid="{00000000-0006-0000-0200-0000BB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7" authorId="0" shapeId="0" xr:uid="{00000000-0006-0000-0200-0000BC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7" authorId="0" shapeId="0" xr:uid="{00000000-0006-0000-0200-0000BD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7" authorId="0" shapeId="0" xr:uid="{00000000-0006-0000-0200-0000BE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7" authorId="0" shapeId="0" xr:uid="{00000000-0006-0000-0200-0000BF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7" authorId="0" shapeId="0" xr:uid="{00000000-0006-0000-0200-0000C0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S7" authorId="0" shapeId="0" xr:uid="{00000000-0006-0000-0200-0000C1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T7" authorId="0" shapeId="0" xr:uid="{00000000-0006-0000-0200-0000C2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U7" authorId="0" shapeId="0" xr:uid="{00000000-0006-0000-0200-0000C3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V7" authorId="0" shapeId="0" xr:uid="{00000000-0006-0000-0200-0000C4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7" authorId="0" shapeId="0" xr:uid="{00000000-0006-0000-0200-0000C5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7" authorId="0" shapeId="0" xr:uid="{00000000-0006-0000-0200-0000C6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7" authorId="0" shapeId="0" xr:uid="{00000000-0006-0000-0200-0000C7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7" authorId="0" shapeId="0" xr:uid="{00000000-0006-0000-0200-0000C8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7" authorId="0" shapeId="0" xr:uid="{00000000-0006-0000-0200-0000C9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7" authorId="0" shapeId="0" xr:uid="{00000000-0006-0000-0200-0000CA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7" authorId="0" shapeId="0" xr:uid="{00000000-0006-0000-0200-0000CB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7" authorId="0" shapeId="0" xr:uid="{00000000-0006-0000-0200-0000CC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7" authorId="0" shapeId="0" xr:uid="{00000000-0006-0000-0200-0000CD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7" authorId="0" shapeId="0" xr:uid="{00000000-0006-0000-0200-0000CE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7" authorId="0" shapeId="0" xr:uid="{00000000-0006-0000-0200-0000CF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7" authorId="0" shapeId="0" xr:uid="{00000000-0006-0000-0200-0000D0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7" authorId="0" shapeId="0" xr:uid="{00000000-0006-0000-0200-0000D1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7" authorId="0" shapeId="0" xr:uid="{00000000-0006-0000-0200-0000D2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7" authorId="0" shapeId="0" xr:uid="{00000000-0006-0000-0200-0000D3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7" authorId="0" shapeId="0" xr:uid="{00000000-0006-0000-0200-0000D4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7" authorId="0" shapeId="0" xr:uid="{00000000-0006-0000-0200-0000D5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7" authorId="0" shapeId="0" xr:uid="{00000000-0006-0000-0200-0000D6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7" authorId="0" shapeId="0" xr:uid="{00000000-0006-0000-0200-0000D7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7" authorId="0" shapeId="0" xr:uid="{00000000-0006-0000-0200-0000D8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7" authorId="0" shapeId="0" xr:uid="{00000000-0006-0000-0200-0000D9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7" authorId="0" shapeId="0" xr:uid="{00000000-0006-0000-0200-0000DA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7" authorId="0" shapeId="0" xr:uid="{00000000-0006-0000-0200-0000DB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7" authorId="0" shapeId="0" xr:uid="{00000000-0006-0000-0200-0000DC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8" authorId="0" shapeId="0" xr:uid="{00000000-0006-0000-0200-0000DD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8" authorId="0" shapeId="0" xr:uid="{00000000-0006-0000-0200-0000DE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8" authorId="0" shapeId="0" xr:uid="{00000000-0006-0000-0200-0000DF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8" authorId="0" shapeId="0" xr:uid="{00000000-0006-0000-0200-0000E0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8" authorId="0" shapeId="0" xr:uid="{00000000-0006-0000-0200-0000E1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8" authorId="0" shapeId="0" xr:uid="{00000000-0006-0000-0200-0000E2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8" authorId="0" shapeId="0" xr:uid="{00000000-0006-0000-0200-0000E3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8" authorId="0" shapeId="0" xr:uid="{00000000-0006-0000-0200-0000E4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8" authorId="0" shapeId="0" xr:uid="{00000000-0006-0000-0200-0000E5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8" authorId="0" shapeId="0" xr:uid="{00000000-0006-0000-0200-0000E6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8" authorId="0" shapeId="0" xr:uid="{00000000-0006-0000-0200-0000E7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8" authorId="0" shapeId="0" xr:uid="{00000000-0006-0000-0200-0000E8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N8" authorId="0" shapeId="0" xr:uid="{00000000-0006-0000-0200-0000E9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8" authorId="0" shapeId="0" xr:uid="{00000000-0006-0000-0200-0000EA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8" authorId="0" shapeId="0" xr:uid="{00000000-0006-0000-0200-0000EB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8" authorId="0" shapeId="0" xr:uid="{00000000-0006-0000-0200-0000EC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8" authorId="0" shapeId="0" xr:uid="{00000000-0006-0000-0200-0000ED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8" authorId="0" shapeId="0" xr:uid="{00000000-0006-0000-0200-0000EE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8" authorId="0" shapeId="0" xr:uid="{00000000-0006-0000-0200-0000EF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8" authorId="0" shapeId="0" xr:uid="{00000000-0006-0000-0200-0000F0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8" authorId="0" shapeId="0" xr:uid="{00000000-0006-0000-0200-0000F1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8" authorId="0" shapeId="0" xr:uid="{00000000-0006-0000-0200-0000F2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8" authorId="0" shapeId="0" xr:uid="{00000000-0006-0000-0200-0000F3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8" authorId="0" shapeId="0" xr:uid="{00000000-0006-0000-0200-0000F4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8" authorId="0" shapeId="0" xr:uid="{00000000-0006-0000-0200-0000F5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8" authorId="0" shapeId="0" xr:uid="{00000000-0006-0000-0200-0000F6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8" authorId="0" shapeId="0" xr:uid="{00000000-0006-0000-0200-0000F7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8" authorId="0" shapeId="0" xr:uid="{00000000-0006-0000-0200-0000F8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8" authorId="0" shapeId="0" xr:uid="{00000000-0006-0000-0200-0000F9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8" authorId="0" shapeId="0" xr:uid="{00000000-0006-0000-0200-0000FA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8" authorId="0" shapeId="0" xr:uid="{00000000-0006-0000-0200-0000FB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8" authorId="0" shapeId="0" xr:uid="{00000000-0006-0000-0200-0000FC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8" authorId="0" shapeId="0" xr:uid="{00000000-0006-0000-0200-0000FD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8" authorId="0" shapeId="0" xr:uid="{00000000-0006-0000-0200-0000FE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8" authorId="0" shapeId="0" xr:uid="{00000000-0006-0000-0200-0000FF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8" authorId="0" shapeId="0" xr:uid="{00000000-0006-0000-0200-000000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8" authorId="0" shapeId="0" xr:uid="{00000000-0006-0000-0200-000001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8" authorId="0" shapeId="0" xr:uid="{00000000-0006-0000-0200-000002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8" authorId="0" shapeId="0" xr:uid="{00000000-0006-0000-0200-000003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8" authorId="0" shapeId="0" xr:uid="{00000000-0006-0000-0200-000004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8" authorId="0" shapeId="0" xr:uid="{00000000-0006-0000-0200-000005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8" authorId="0" shapeId="0" xr:uid="{00000000-0006-0000-0200-000006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8" authorId="0" shapeId="0" xr:uid="{00000000-0006-0000-0200-000007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8" authorId="0" shapeId="0" xr:uid="{00000000-0006-0000-0200-000008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9" authorId="0" shapeId="0" xr:uid="{00000000-0006-0000-0200-000009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9" authorId="0" shapeId="0" xr:uid="{00000000-0006-0000-0200-00000A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9" authorId="0" shapeId="0" xr:uid="{00000000-0006-0000-0200-00000B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9" authorId="0" shapeId="0" xr:uid="{00000000-0006-0000-0200-00000C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9" authorId="0" shapeId="0" xr:uid="{00000000-0006-0000-0200-00000D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9" authorId="0" shapeId="0" xr:uid="{00000000-0006-0000-0200-00000E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9" authorId="0" shapeId="0" xr:uid="{00000000-0006-0000-0200-00000F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9" authorId="0" shapeId="0" xr:uid="{00000000-0006-0000-0200-000010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9" authorId="0" shapeId="0" xr:uid="{00000000-0006-0000-0200-000011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9" authorId="0" shapeId="0" xr:uid="{00000000-0006-0000-0200-000012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9" authorId="0" shapeId="0" xr:uid="{00000000-0006-0000-0200-000013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9" authorId="0" shapeId="0" xr:uid="{00000000-0006-0000-0200-000014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9" authorId="0" shapeId="0" xr:uid="{00000000-0006-0000-0200-000015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9" authorId="0" shapeId="0" xr:uid="{00000000-0006-0000-0200-000016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9" authorId="0" shapeId="0" xr:uid="{00000000-0006-0000-0200-000017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9" authorId="0" shapeId="0" xr:uid="{00000000-0006-0000-0200-000018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9" authorId="0" shapeId="0" xr:uid="{00000000-0006-0000-0200-000019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9" authorId="0" shapeId="0" xr:uid="{00000000-0006-0000-0200-00001A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9" authorId="0" shapeId="0" xr:uid="{00000000-0006-0000-0200-00001B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9" authorId="0" shapeId="0" xr:uid="{00000000-0006-0000-0200-00001C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9" authorId="0" shapeId="0" xr:uid="{00000000-0006-0000-0200-00001D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9" authorId="0" shapeId="0" xr:uid="{00000000-0006-0000-0200-00001E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9" authorId="0" shapeId="0" xr:uid="{00000000-0006-0000-0200-00001F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9" authorId="0" shapeId="0" xr:uid="{00000000-0006-0000-0200-000020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9" authorId="0" shapeId="0" xr:uid="{00000000-0006-0000-0200-000021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9" authorId="0" shapeId="0" xr:uid="{00000000-0006-0000-0200-000022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9" authorId="0" shapeId="0" xr:uid="{00000000-0006-0000-0200-000023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9" authorId="0" shapeId="0" xr:uid="{00000000-0006-0000-0200-000024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AG9" authorId="0" shapeId="0" xr:uid="{00000000-0006-0000-0200-00002501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9" authorId="0" shapeId="0" xr:uid="{00000000-0006-0000-0200-00002601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9" authorId="0" shapeId="0" xr:uid="{00000000-0006-0000-0200-00002701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9" authorId="0" shapeId="0" xr:uid="{00000000-0006-0000-0200-00002801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9" authorId="0" shapeId="0" xr:uid="{00000000-0006-0000-0200-00002901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9" authorId="0" shapeId="0" xr:uid="{00000000-0006-0000-0200-00002A01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9" authorId="0" shapeId="0" xr:uid="{00000000-0006-0000-0200-00002B01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9" authorId="0" shapeId="0" xr:uid="{00000000-0006-0000-0200-00002C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9" authorId="0" shapeId="0" xr:uid="{00000000-0006-0000-0200-00002D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9" authorId="0" shapeId="0" xr:uid="{00000000-0006-0000-0200-00002E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9" authorId="0" shapeId="0" xr:uid="{00000000-0006-0000-0200-00002F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9" authorId="0" shapeId="0" xr:uid="{00000000-0006-0000-0200-000030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9" authorId="0" shapeId="0" xr:uid="{00000000-0006-0000-0200-000031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9" authorId="0" shapeId="0" xr:uid="{00000000-0006-0000-0200-000032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9" authorId="0" shapeId="0" xr:uid="{00000000-0006-0000-0200-000033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9" authorId="0" shapeId="0" xr:uid="{00000000-0006-0000-0200-000034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10" authorId="0" shapeId="0" xr:uid="{00000000-0006-0000-0200-000035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0" authorId="0" shapeId="0" xr:uid="{00000000-0006-0000-0200-000036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0" authorId="0" shapeId="0" xr:uid="{00000000-0006-0000-0200-000037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0" authorId="0" shapeId="0" xr:uid="{00000000-0006-0000-0200-000038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0" authorId="0" shapeId="0" xr:uid="{00000000-0006-0000-0200-000039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0" authorId="0" shapeId="0" xr:uid="{00000000-0006-0000-0200-00003A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0" authorId="0" shapeId="0" xr:uid="{00000000-0006-0000-0200-00003B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0" authorId="0" shapeId="0" xr:uid="{00000000-0006-0000-0200-00003C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0" authorId="0" shapeId="0" xr:uid="{00000000-0006-0000-0200-00003D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0" authorId="0" shapeId="0" xr:uid="{00000000-0006-0000-0200-00003E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0" authorId="0" shapeId="0" xr:uid="{00000000-0006-0000-0200-00003F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0" authorId="0" shapeId="0" xr:uid="{00000000-0006-0000-0200-000040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0" authorId="0" shapeId="0" xr:uid="{00000000-0006-0000-0200-000041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0" authorId="0" shapeId="0" xr:uid="{00000000-0006-0000-0200-000042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0" authorId="0" shapeId="0" xr:uid="{00000000-0006-0000-0200-000043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0" authorId="0" shapeId="0" xr:uid="{00000000-0006-0000-0200-000044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10" authorId="0" shapeId="0" xr:uid="{00000000-0006-0000-0200-000045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10" authorId="0" shapeId="0" xr:uid="{00000000-0006-0000-0200-000046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10" authorId="0" shapeId="0" xr:uid="{00000000-0006-0000-0200-000047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10" authorId="0" shapeId="0" xr:uid="{00000000-0006-0000-0200-000048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10" authorId="0" shapeId="0" xr:uid="{00000000-0006-0000-0200-000049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10" authorId="0" shapeId="0" xr:uid="{00000000-0006-0000-0200-00004A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10" authorId="0" shapeId="0" xr:uid="{00000000-0006-0000-0200-00004B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10" authorId="0" shapeId="0" xr:uid="{00000000-0006-0000-0200-00004C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10" authorId="0" shapeId="0" xr:uid="{00000000-0006-0000-0200-00004D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10" authorId="0" shapeId="0" xr:uid="{00000000-0006-0000-0200-00004E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0" authorId="0" shapeId="0" xr:uid="{00000000-0006-0000-0200-00004F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0" authorId="0" shapeId="0" xr:uid="{00000000-0006-0000-0200-000050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AG10" authorId="0" shapeId="0" xr:uid="{00000000-0006-0000-0200-00005101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0" authorId="0" shapeId="0" xr:uid="{00000000-0006-0000-0200-00005201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0" authorId="0" shapeId="0" xr:uid="{00000000-0006-0000-0200-00005301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0" authorId="0" shapeId="0" xr:uid="{00000000-0006-0000-0200-00005401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0" authorId="0" shapeId="0" xr:uid="{00000000-0006-0000-0200-00005501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0" authorId="0" shapeId="0" xr:uid="{00000000-0006-0000-0200-00005601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0" authorId="0" shapeId="0" xr:uid="{00000000-0006-0000-0200-00005701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0" authorId="0" shapeId="0" xr:uid="{00000000-0006-0000-0200-000058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0" authorId="0" shapeId="0" xr:uid="{00000000-0006-0000-0200-000059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0" authorId="0" shapeId="0" xr:uid="{00000000-0006-0000-0200-00005A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0" authorId="0" shapeId="0" xr:uid="{00000000-0006-0000-0200-00005B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0" authorId="0" shapeId="0" xr:uid="{00000000-0006-0000-0200-00005C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0" authorId="0" shapeId="0" xr:uid="{00000000-0006-0000-0200-00005D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0" authorId="0" shapeId="0" xr:uid="{00000000-0006-0000-0200-00005E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0" authorId="0" shapeId="0" xr:uid="{00000000-0006-0000-0200-00005F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0" authorId="0" shapeId="0" xr:uid="{00000000-0006-0000-0200-000060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11" authorId="0" shapeId="0" xr:uid="{00000000-0006-0000-0200-000061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1" authorId="0" shapeId="0" xr:uid="{00000000-0006-0000-0200-000062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1" authorId="0" shapeId="0" xr:uid="{00000000-0006-0000-0200-000063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1" authorId="0" shapeId="0" xr:uid="{00000000-0006-0000-0200-000064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1" authorId="0" shapeId="0" xr:uid="{00000000-0006-0000-0200-000065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1" authorId="0" shapeId="0" xr:uid="{00000000-0006-0000-0200-000066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1" authorId="0" shapeId="0" xr:uid="{00000000-0006-0000-0200-000067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1" authorId="0" shapeId="0" xr:uid="{00000000-0006-0000-0200-000068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1" authorId="0" shapeId="0" xr:uid="{00000000-0006-0000-0200-000069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1" authorId="0" shapeId="0" xr:uid="{00000000-0006-0000-0200-00006A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1" authorId="0" shapeId="0" xr:uid="{00000000-0006-0000-0200-00006B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1" authorId="0" shapeId="0" xr:uid="{00000000-0006-0000-0200-00006C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1" authorId="0" shapeId="0" xr:uid="{00000000-0006-0000-0200-00006D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1" authorId="0" shapeId="0" xr:uid="{00000000-0006-0000-0200-00006E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1" authorId="0" shapeId="0" xr:uid="{00000000-0006-0000-0200-00006F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1" authorId="0" shapeId="0" xr:uid="{00000000-0006-0000-0200-000070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11" authorId="0" shapeId="0" xr:uid="{00000000-0006-0000-0200-000071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11" authorId="0" shapeId="0" xr:uid="{00000000-0006-0000-0200-000072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11" authorId="0" shapeId="0" xr:uid="{00000000-0006-0000-0200-000073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11" authorId="0" shapeId="0" xr:uid="{00000000-0006-0000-0200-000074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11" authorId="0" shapeId="0" xr:uid="{00000000-0006-0000-0200-000075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11" authorId="0" shapeId="0" xr:uid="{00000000-0006-0000-0200-000076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11" authorId="0" shapeId="0" xr:uid="{00000000-0006-0000-0200-000077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11" authorId="0" shapeId="0" xr:uid="{00000000-0006-0000-0200-000078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11" authorId="0" shapeId="0" xr:uid="{00000000-0006-0000-0200-000079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11" authorId="0" shapeId="0" xr:uid="{00000000-0006-0000-0200-00007A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1" authorId="0" shapeId="0" xr:uid="{00000000-0006-0000-0200-00007B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1" authorId="0" shapeId="0" xr:uid="{00000000-0006-0000-0200-00007C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AG11" authorId="0" shapeId="0" xr:uid="{00000000-0006-0000-0200-00007D01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1" authorId="0" shapeId="0" xr:uid="{00000000-0006-0000-0200-00007E01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1" authorId="0" shapeId="0" xr:uid="{00000000-0006-0000-0200-00007F01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1" authorId="0" shapeId="0" xr:uid="{00000000-0006-0000-0200-00008001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1" authorId="0" shapeId="0" xr:uid="{00000000-0006-0000-0200-00008101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1" authorId="0" shapeId="0" xr:uid="{00000000-0006-0000-0200-00008201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1" authorId="0" shapeId="0" xr:uid="{00000000-0006-0000-0200-00008301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1" authorId="0" shapeId="0" xr:uid="{00000000-0006-0000-0200-000084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1" authorId="0" shapeId="0" xr:uid="{00000000-0006-0000-0200-000085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1" authorId="0" shapeId="0" xr:uid="{00000000-0006-0000-0200-000086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1" authorId="0" shapeId="0" xr:uid="{00000000-0006-0000-0200-000087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1" authorId="0" shapeId="0" xr:uid="{00000000-0006-0000-0200-000088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1" authorId="0" shapeId="0" xr:uid="{00000000-0006-0000-0200-000089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1" authorId="0" shapeId="0" xr:uid="{00000000-0006-0000-0200-00008A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1" authorId="0" shapeId="0" xr:uid="{00000000-0006-0000-0200-00008B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1" authorId="0" shapeId="0" xr:uid="{00000000-0006-0000-0200-00008C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12" authorId="0" shapeId="0" xr:uid="{00000000-0006-0000-0200-00008D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2" authorId="0" shapeId="0" xr:uid="{00000000-0006-0000-0200-00008E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2" authorId="0" shapeId="0" xr:uid="{00000000-0006-0000-0200-00008F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2" authorId="0" shapeId="0" xr:uid="{00000000-0006-0000-0200-000090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2" authorId="0" shapeId="0" xr:uid="{00000000-0006-0000-0200-000091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2" authorId="0" shapeId="0" xr:uid="{00000000-0006-0000-0200-000092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2" authorId="0" shapeId="0" xr:uid="{00000000-0006-0000-0200-000093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2" authorId="0" shapeId="0" xr:uid="{00000000-0006-0000-0200-000094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2" authorId="0" shapeId="0" xr:uid="{00000000-0006-0000-0200-000095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2" authorId="0" shapeId="0" xr:uid="{00000000-0006-0000-0200-000096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2" authorId="0" shapeId="0" xr:uid="{00000000-0006-0000-0200-000097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2" authorId="0" shapeId="0" xr:uid="{00000000-0006-0000-0200-000098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2" authorId="0" shapeId="0" xr:uid="{00000000-0006-0000-0200-000099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2" authorId="0" shapeId="0" xr:uid="{00000000-0006-0000-0200-00009A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2" authorId="0" shapeId="0" xr:uid="{00000000-0006-0000-0200-00009B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2" authorId="0" shapeId="0" xr:uid="{00000000-0006-0000-0200-00009C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12" authorId="0" shapeId="0" xr:uid="{00000000-0006-0000-0200-00009D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12" authorId="0" shapeId="0" xr:uid="{00000000-0006-0000-0200-00009E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12" authorId="0" shapeId="0" xr:uid="{00000000-0006-0000-0200-00009F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12" authorId="0" shapeId="0" xr:uid="{00000000-0006-0000-0200-0000A0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12" authorId="0" shapeId="0" xr:uid="{00000000-0006-0000-0200-0000A1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12" authorId="0" shapeId="0" xr:uid="{00000000-0006-0000-0200-0000A2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12" authorId="0" shapeId="0" xr:uid="{00000000-0006-0000-0200-0000A3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12" authorId="0" shapeId="0" xr:uid="{00000000-0006-0000-0200-0000A4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12" authorId="0" shapeId="0" xr:uid="{00000000-0006-0000-0200-0000A5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12" authorId="0" shapeId="0" xr:uid="{00000000-0006-0000-0200-0000A6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2" authorId="0" shapeId="0" xr:uid="{00000000-0006-0000-0200-0000A7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2" authorId="0" shapeId="0" xr:uid="{00000000-0006-0000-0200-0000A8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AG12" authorId="0" shapeId="0" xr:uid="{00000000-0006-0000-0200-0000A901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2" authorId="0" shapeId="0" xr:uid="{00000000-0006-0000-0200-0000AA01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2" authorId="0" shapeId="0" xr:uid="{00000000-0006-0000-0200-0000AB01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2" authorId="0" shapeId="0" xr:uid="{00000000-0006-0000-0200-0000AC01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2" authorId="0" shapeId="0" xr:uid="{00000000-0006-0000-0200-0000AD01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2" authorId="0" shapeId="0" xr:uid="{00000000-0006-0000-0200-0000AE01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2" authorId="0" shapeId="0" xr:uid="{00000000-0006-0000-0200-0000AF01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2" authorId="0" shapeId="0" xr:uid="{00000000-0006-0000-0200-0000B0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2" authorId="0" shapeId="0" xr:uid="{00000000-0006-0000-0200-0000B1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2" authorId="0" shapeId="0" xr:uid="{00000000-0006-0000-0200-0000B2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2" authorId="0" shapeId="0" xr:uid="{00000000-0006-0000-0200-0000B3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2" authorId="0" shapeId="0" xr:uid="{00000000-0006-0000-0200-0000B4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2" authorId="0" shapeId="0" xr:uid="{00000000-0006-0000-0200-0000B5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2" authorId="0" shapeId="0" xr:uid="{00000000-0006-0000-0200-0000B6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2" authorId="0" shapeId="0" xr:uid="{00000000-0006-0000-0200-0000B7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2" authorId="0" shapeId="0" xr:uid="{00000000-0006-0000-0200-0000B8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13" authorId="0" shapeId="0" xr:uid="{00000000-0006-0000-0200-0000B9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3" authorId="0" shapeId="0" xr:uid="{00000000-0006-0000-0200-0000BA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3" authorId="0" shapeId="0" xr:uid="{00000000-0006-0000-0200-0000BB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3" authorId="0" shapeId="0" xr:uid="{00000000-0006-0000-0200-0000BC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3" authorId="0" shapeId="0" xr:uid="{00000000-0006-0000-0200-0000BD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3" authorId="0" shapeId="0" xr:uid="{00000000-0006-0000-0200-0000BE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3" authorId="0" shapeId="0" xr:uid="{00000000-0006-0000-0200-0000BF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3" authorId="0" shapeId="0" xr:uid="{00000000-0006-0000-0200-0000C0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3" authorId="0" shapeId="0" xr:uid="{00000000-0006-0000-0200-0000C1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3" authorId="0" shapeId="0" xr:uid="{00000000-0006-0000-0200-0000C2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3" authorId="0" shapeId="0" xr:uid="{00000000-0006-0000-0200-0000C3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3" authorId="0" shapeId="0" xr:uid="{00000000-0006-0000-0200-0000C4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3" authorId="0" shapeId="0" xr:uid="{00000000-0006-0000-0200-0000C5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3" authorId="0" shapeId="0" xr:uid="{00000000-0006-0000-0200-0000C6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3" authorId="0" shapeId="0" xr:uid="{00000000-0006-0000-0200-0000C7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3" authorId="0" shapeId="0" xr:uid="{00000000-0006-0000-0200-0000C8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S13" authorId="0" shapeId="0" xr:uid="{00000000-0006-0000-0200-0000C9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T13" authorId="0" shapeId="0" xr:uid="{00000000-0006-0000-0200-0000CA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U13" authorId="0" shapeId="0" xr:uid="{00000000-0006-0000-0200-0000CB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V13" authorId="0" shapeId="0" xr:uid="{00000000-0006-0000-0200-0000CC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W13" authorId="0" shapeId="0" xr:uid="{00000000-0006-0000-0200-0000CD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X13" authorId="0" shapeId="0" xr:uid="{00000000-0006-0000-0200-0000CE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Y13" authorId="0" shapeId="0" xr:uid="{00000000-0006-0000-0200-0000CF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Z13" authorId="0" shapeId="0" xr:uid="{00000000-0006-0000-0200-0000D0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A13" authorId="0" shapeId="0" xr:uid="{00000000-0006-0000-0200-0000D1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B13" authorId="0" shapeId="0" xr:uid="{00000000-0006-0000-0200-0000D2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3" authorId="0" shapeId="0" xr:uid="{00000000-0006-0000-0200-0000D3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3" authorId="0" shapeId="0" xr:uid="{00000000-0006-0000-0200-0000D4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AG13" authorId="0" shapeId="0" xr:uid="{00000000-0006-0000-0200-0000D501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3" authorId="0" shapeId="0" xr:uid="{00000000-0006-0000-0200-0000D601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3" authorId="0" shapeId="0" xr:uid="{00000000-0006-0000-0200-0000D701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3" authorId="0" shapeId="0" xr:uid="{00000000-0006-0000-0200-0000D801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3" authorId="0" shapeId="0" xr:uid="{00000000-0006-0000-0200-0000D901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3" authorId="0" shapeId="0" xr:uid="{00000000-0006-0000-0200-0000DA01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3" authorId="0" shapeId="0" xr:uid="{00000000-0006-0000-0200-0000DB01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3" authorId="0" shapeId="0" xr:uid="{00000000-0006-0000-0200-0000DC01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3" authorId="0" shapeId="0" xr:uid="{00000000-0006-0000-0200-0000DD01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3" authorId="0" shapeId="0" xr:uid="{00000000-0006-0000-0200-0000DE01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3" authorId="0" shapeId="0" xr:uid="{00000000-0006-0000-0200-0000DF01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3" authorId="0" shapeId="0" xr:uid="{00000000-0006-0000-0200-0000E001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3" authorId="0" shapeId="0" xr:uid="{00000000-0006-0000-0200-0000E101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3" authorId="0" shapeId="0" xr:uid="{00000000-0006-0000-0200-0000E201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3" authorId="0" shapeId="0" xr:uid="{00000000-0006-0000-0200-0000E301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3" authorId="0" shapeId="0" xr:uid="{00000000-0006-0000-0200-0000E4010000}">
      <text>
        <r>
          <rPr>
            <sz val="11"/>
            <rFont val="Calibri"/>
            <family val="2"/>
            <charset val="238"/>
          </rPr>
          <t>IV_F:ISA</t>
        </r>
      </text>
    </comment>
    <comment ref="B14" authorId="0" shapeId="0" xr:uid="{00000000-0006-0000-0200-0000E501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4" authorId="0" shapeId="0" xr:uid="{00000000-0006-0000-0200-0000E601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4" authorId="0" shapeId="0" xr:uid="{00000000-0006-0000-0200-0000E701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4" authorId="0" shapeId="0" xr:uid="{00000000-0006-0000-0200-0000E801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4" authorId="0" shapeId="0" xr:uid="{00000000-0006-0000-0200-0000E901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4" authorId="0" shapeId="0" xr:uid="{00000000-0006-0000-0200-0000EA01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4" authorId="0" shapeId="0" xr:uid="{00000000-0006-0000-0200-0000EB01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4" authorId="0" shapeId="0" xr:uid="{00000000-0006-0000-0200-0000EC01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4" authorId="0" shapeId="0" xr:uid="{00000000-0006-0000-0200-0000ED01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4" authorId="0" shapeId="0" xr:uid="{00000000-0006-0000-0200-0000EE01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4" authorId="0" shapeId="0" xr:uid="{00000000-0006-0000-0200-0000EF01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4" authorId="0" shapeId="0" xr:uid="{00000000-0006-0000-0200-0000F001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4" authorId="0" shapeId="0" xr:uid="{00000000-0006-0000-0200-0000F101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4" authorId="0" shapeId="0" xr:uid="{00000000-0006-0000-0200-0000F201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4" authorId="0" shapeId="0" xr:uid="{00000000-0006-0000-0200-0000F301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4" authorId="0" shapeId="0" xr:uid="{00000000-0006-0000-0200-0000F401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4" authorId="0" shapeId="0" xr:uid="{00000000-0006-0000-0200-0000F501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4" authorId="0" shapeId="0" xr:uid="{00000000-0006-0000-0200-0000F601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14" authorId="0" shapeId="0" xr:uid="{00000000-0006-0000-0200-0000F701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14" authorId="0" shapeId="0" xr:uid="{00000000-0006-0000-0200-0000F801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14" authorId="0" shapeId="0" xr:uid="{00000000-0006-0000-0200-0000F901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14" authorId="0" shapeId="0" xr:uid="{00000000-0006-0000-0200-0000FA01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14" authorId="0" shapeId="0" xr:uid="{00000000-0006-0000-0200-0000FB01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14" authorId="0" shapeId="0" xr:uid="{00000000-0006-0000-0200-0000FC01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14" authorId="0" shapeId="0" xr:uid="{00000000-0006-0000-0200-0000FD01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14" authorId="0" shapeId="0" xr:uid="{00000000-0006-0000-0200-0000FE01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4" authorId="0" shapeId="0" xr:uid="{00000000-0006-0000-0200-0000FF01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4" authorId="0" shapeId="0" xr:uid="{00000000-0006-0000-0200-000000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4" authorId="0" shapeId="0" xr:uid="{00000000-0006-0000-0200-00000102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4" authorId="0" shapeId="0" xr:uid="{00000000-0006-0000-0200-00000202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4" authorId="0" shapeId="0" xr:uid="{00000000-0006-0000-0200-00000302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4" authorId="0" shapeId="0" xr:uid="{00000000-0006-0000-0200-00000402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4" authorId="0" shapeId="0" xr:uid="{00000000-0006-0000-0200-00000502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4" authorId="0" shapeId="0" xr:uid="{00000000-0006-0000-0200-00000602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4" authorId="0" shapeId="0" xr:uid="{00000000-0006-0000-0200-00000702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4" authorId="0" shapeId="0" xr:uid="{00000000-0006-0000-0200-00000802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4" authorId="0" shapeId="0" xr:uid="{00000000-0006-0000-0200-00000902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4" authorId="0" shapeId="0" xr:uid="{00000000-0006-0000-0200-00000A02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4" authorId="0" shapeId="0" xr:uid="{00000000-0006-0000-0200-00000B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4" authorId="0" shapeId="0" xr:uid="{00000000-0006-0000-0200-00000C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4" authorId="0" shapeId="0" xr:uid="{00000000-0006-0000-0200-00000D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4" authorId="0" shapeId="0" xr:uid="{00000000-0006-0000-0200-00000E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4" authorId="0" shapeId="0" xr:uid="{00000000-0006-0000-0200-00000F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4" authorId="0" shapeId="0" xr:uid="{00000000-0006-0000-0200-000010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15" authorId="0" shapeId="0" xr:uid="{00000000-0006-0000-0200-000011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5" authorId="0" shapeId="0" xr:uid="{00000000-0006-0000-0200-000012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5" authorId="0" shapeId="0" xr:uid="{00000000-0006-0000-0200-000013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5" authorId="0" shapeId="0" xr:uid="{00000000-0006-0000-0200-000014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5" authorId="0" shapeId="0" xr:uid="{00000000-0006-0000-0200-000015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5" authorId="0" shapeId="0" xr:uid="{00000000-0006-0000-0200-000016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5" authorId="0" shapeId="0" xr:uid="{00000000-0006-0000-0200-000017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5" authorId="0" shapeId="0" xr:uid="{00000000-0006-0000-0200-000018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5" authorId="0" shapeId="0" xr:uid="{00000000-0006-0000-0200-000019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5" authorId="0" shapeId="0" xr:uid="{00000000-0006-0000-0200-00001A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5" authorId="0" shapeId="0" xr:uid="{00000000-0006-0000-0200-00001B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5" authorId="0" shapeId="0" xr:uid="{00000000-0006-0000-0200-00001C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5" authorId="0" shapeId="0" xr:uid="{00000000-0006-0000-0200-00001D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5" authorId="0" shapeId="0" xr:uid="{00000000-0006-0000-0200-00001E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5" authorId="0" shapeId="0" xr:uid="{00000000-0006-0000-0200-00001F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5" authorId="0" shapeId="0" xr:uid="{00000000-0006-0000-0200-000020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5" authorId="0" shapeId="0" xr:uid="{00000000-0006-0000-0200-000021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5" authorId="0" shapeId="0" xr:uid="{00000000-0006-0000-0200-000022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U15" authorId="0" shapeId="0" xr:uid="{00000000-0006-0000-0200-000023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V15" authorId="0" shapeId="0" xr:uid="{00000000-0006-0000-0200-000024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W15" authorId="0" shapeId="0" xr:uid="{00000000-0006-0000-0200-000025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X15" authorId="0" shapeId="0" xr:uid="{00000000-0006-0000-0200-000026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Y15" authorId="0" shapeId="0" xr:uid="{00000000-0006-0000-0200-000027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Z15" authorId="0" shapeId="0" xr:uid="{00000000-0006-0000-0200-000028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AA15" authorId="0" shapeId="0" xr:uid="{00000000-0006-0000-0200-000029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AB15" authorId="0" shapeId="0" xr:uid="{00000000-0006-0000-0200-00002A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AC15" authorId="0" shapeId="0" xr:uid="{00000000-0006-0000-0200-00002B02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5" authorId="0" shapeId="0" xr:uid="{00000000-0006-0000-0200-00002C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5" authorId="0" shapeId="0" xr:uid="{00000000-0006-0000-0200-00002D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H15" authorId="0" shapeId="0" xr:uid="{00000000-0006-0000-0200-00002E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I15" authorId="0" shapeId="0" xr:uid="{00000000-0006-0000-0200-00002F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J15" authorId="0" shapeId="0" xr:uid="{00000000-0006-0000-0200-000030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K15" authorId="0" shapeId="0" xr:uid="{00000000-0006-0000-0200-000031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L15" authorId="0" shapeId="0" xr:uid="{00000000-0006-0000-0200-000032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M15" authorId="0" shapeId="0" xr:uid="{00000000-0006-0000-0200-000033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N15" authorId="0" shapeId="0" xr:uid="{00000000-0006-0000-0200-000034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O15" authorId="0" shapeId="0" xr:uid="{00000000-0006-0000-0200-000035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P15" authorId="0" shapeId="0" xr:uid="{00000000-0006-0000-0200-000036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Q15" authorId="0" shapeId="0" xr:uid="{00000000-0006-0000-0200-000037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5" authorId="0" shapeId="0" xr:uid="{00000000-0006-0000-0200-000038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5" authorId="0" shapeId="0" xr:uid="{00000000-0006-0000-0200-000039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5" authorId="0" shapeId="0" xr:uid="{00000000-0006-0000-0200-00003A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5" authorId="0" shapeId="0" xr:uid="{00000000-0006-0000-0200-00003B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5" authorId="0" shapeId="0" xr:uid="{00000000-0006-0000-0200-00003C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16" authorId="0" shapeId="0" xr:uid="{00000000-0006-0000-0200-00003D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6" authorId="0" shapeId="0" xr:uid="{00000000-0006-0000-0200-00003E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6" authorId="0" shapeId="0" xr:uid="{00000000-0006-0000-0200-00003F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6" authorId="0" shapeId="0" xr:uid="{00000000-0006-0000-0200-000040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6" authorId="0" shapeId="0" xr:uid="{00000000-0006-0000-0200-000041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6" authorId="0" shapeId="0" xr:uid="{00000000-0006-0000-0200-000042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6" authorId="0" shapeId="0" xr:uid="{00000000-0006-0000-0200-000043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6" authorId="0" shapeId="0" xr:uid="{00000000-0006-0000-0200-000044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6" authorId="0" shapeId="0" xr:uid="{00000000-0006-0000-0200-000045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6" authorId="0" shapeId="0" xr:uid="{00000000-0006-0000-0200-000046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6" authorId="0" shapeId="0" xr:uid="{00000000-0006-0000-0200-000047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6" authorId="0" shapeId="0" xr:uid="{00000000-0006-0000-0200-000048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6" authorId="0" shapeId="0" xr:uid="{00000000-0006-0000-0200-000049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6" authorId="0" shapeId="0" xr:uid="{00000000-0006-0000-0200-00004A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6" authorId="0" shapeId="0" xr:uid="{00000000-0006-0000-0200-00004B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6" authorId="0" shapeId="0" xr:uid="{00000000-0006-0000-0200-00004C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6" authorId="0" shapeId="0" xr:uid="{00000000-0006-0000-0200-00004D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6" authorId="0" shapeId="0" xr:uid="{00000000-0006-0000-0200-00004E02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16" authorId="0" shapeId="0" xr:uid="{00000000-0006-0000-0200-00004F02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16" authorId="0" shapeId="0" xr:uid="{00000000-0006-0000-0200-00005002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16" authorId="0" shapeId="0" xr:uid="{00000000-0006-0000-0200-00005102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16" authorId="0" shapeId="0" xr:uid="{00000000-0006-0000-0200-00005202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16" authorId="0" shapeId="0" xr:uid="{00000000-0006-0000-0200-00005302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16" authorId="0" shapeId="0" xr:uid="{00000000-0006-0000-0200-00005402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16" authorId="0" shapeId="0" xr:uid="{00000000-0006-0000-0200-00005502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16" authorId="0" shapeId="0" xr:uid="{00000000-0006-0000-0200-00005602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6" authorId="0" shapeId="0" xr:uid="{00000000-0006-0000-0200-00005702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6" authorId="0" shapeId="0" xr:uid="{00000000-0006-0000-0200-000058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6" authorId="0" shapeId="0" xr:uid="{00000000-0006-0000-0200-00005902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6" authorId="0" shapeId="0" xr:uid="{00000000-0006-0000-0200-00005A02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6" authorId="0" shapeId="0" xr:uid="{00000000-0006-0000-0200-00005B02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6" authorId="0" shapeId="0" xr:uid="{00000000-0006-0000-0200-00005C02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6" authorId="0" shapeId="0" xr:uid="{00000000-0006-0000-0200-00005D02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6" authorId="0" shapeId="0" xr:uid="{00000000-0006-0000-0200-00005E02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6" authorId="0" shapeId="0" xr:uid="{00000000-0006-0000-0200-00005F02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6" authorId="0" shapeId="0" xr:uid="{00000000-0006-0000-0200-00006002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6" authorId="0" shapeId="0" xr:uid="{00000000-0006-0000-0200-00006102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6" authorId="0" shapeId="0" xr:uid="{00000000-0006-0000-0200-00006202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6" authorId="0" shapeId="0" xr:uid="{00000000-0006-0000-0200-000063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6" authorId="0" shapeId="0" xr:uid="{00000000-0006-0000-0200-000064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6" authorId="0" shapeId="0" xr:uid="{00000000-0006-0000-0200-000065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6" authorId="0" shapeId="0" xr:uid="{00000000-0006-0000-0200-000066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6" authorId="0" shapeId="0" xr:uid="{00000000-0006-0000-0200-000067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6" authorId="0" shapeId="0" xr:uid="{00000000-0006-0000-0200-000068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17" authorId="0" shapeId="0" xr:uid="{00000000-0006-0000-0200-000069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7" authorId="0" shapeId="0" xr:uid="{00000000-0006-0000-0200-00006A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7" authorId="0" shapeId="0" xr:uid="{00000000-0006-0000-0200-00006B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7" authorId="0" shapeId="0" xr:uid="{00000000-0006-0000-0200-00006C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7" authorId="0" shapeId="0" xr:uid="{00000000-0006-0000-0200-00006D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7" authorId="0" shapeId="0" xr:uid="{00000000-0006-0000-0200-00006E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7" authorId="0" shapeId="0" xr:uid="{00000000-0006-0000-0200-00006F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7" authorId="0" shapeId="0" xr:uid="{00000000-0006-0000-0200-000070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7" authorId="0" shapeId="0" xr:uid="{00000000-0006-0000-0200-000071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7" authorId="0" shapeId="0" xr:uid="{00000000-0006-0000-0200-000072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7" authorId="0" shapeId="0" xr:uid="{00000000-0006-0000-0200-000073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7" authorId="0" shapeId="0" xr:uid="{00000000-0006-0000-0200-000074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7" authorId="0" shapeId="0" xr:uid="{00000000-0006-0000-0200-000075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7" authorId="0" shapeId="0" xr:uid="{00000000-0006-0000-0200-000076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7" authorId="0" shapeId="0" xr:uid="{00000000-0006-0000-0200-000077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7" authorId="0" shapeId="0" xr:uid="{00000000-0006-0000-0200-000078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7" authorId="0" shapeId="0" xr:uid="{00000000-0006-0000-0200-000079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7" authorId="0" shapeId="0" xr:uid="{00000000-0006-0000-0200-00007A02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17" authorId="0" shapeId="0" xr:uid="{00000000-0006-0000-0200-00007B02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17" authorId="0" shapeId="0" xr:uid="{00000000-0006-0000-0200-00007C02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17" authorId="0" shapeId="0" xr:uid="{00000000-0006-0000-0200-00007D02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17" authorId="0" shapeId="0" xr:uid="{00000000-0006-0000-0200-00007E02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17" authorId="0" shapeId="0" xr:uid="{00000000-0006-0000-0200-00007F02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17" authorId="0" shapeId="0" xr:uid="{00000000-0006-0000-0200-00008002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17" authorId="0" shapeId="0" xr:uid="{00000000-0006-0000-0200-00008102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17" authorId="0" shapeId="0" xr:uid="{00000000-0006-0000-0200-00008202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7" authorId="0" shapeId="0" xr:uid="{00000000-0006-0000-0200-00008302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7" authorId="0" shapeId="0" xr:uid="{00000000-0006-0000-0200-000084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7" authorId="0" shapeId="0" xr:uid="{00000000-0006-0000-0200-00008502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7" authorId="0" shapeId="0" xr:uid="{00000000-0006-0000-0200-00008602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7" authorId="0" shapeId="0" xr:uid="{00000000-0006-0000-0200-00008702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7" authorId="0" shapeId="0" xr:uid="{00000000-0006-0000-0200-00008802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7" authorId="0" shapeId="0" xr:uid="{00000000-0006-0000-0200-00008902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7" authorId="0" shapeId="0" xr:uid="{00000000-0006-0000-0200-00008A02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7" authorId="0" shapeId="0" xr:uid="{00000000-0006-0000-0200-00008B02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7" authorId="0" shapeId="0" xr:uid="{00000000-0006-0000-0200-00008C02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7" authorId="0" shapeId="0" xr:uid="{00000000-0006-0000-0200-00008D02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7" authorId="0" shapeId="0" xr:uid="{00000000-0006-0000-0200-00008E02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7" authorId="0" shapeId="0" xr:uid="{00000000-0006-0000-0200-00008F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7" authorId="0" shapeId="0" xr:uid="{00000000-0006-0000-0200-000090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7" authorId="0" shapeId="0" xr:uid="{00000000-0006-0000-0200-000091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7" authorId="0" shapeId="0" xr:uid="{00000000-0006-0000-0200-000092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7" authorId="0" shapeId="0" xr:uid="{00000000-0006-0000-0200-000093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7" authorId="0" shapeId="0" xr:uid="{00000000-0006-0000-0200-000094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18" authorId="0" shapeId="0" xr:uid="{00000000-0006-0000-0200-000095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8" authorId="0" shapeId="0" xr:uid="{00000000-0006-0000-0200-000096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8" authorId="0" shapeId="0" xr:uid="{00000000-0006-0000-0200-000097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8" authorId="0" shapeId="0" xr:uid="{00000000-0006-0000-0200-000098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8" authorId="0" shapeId="0" xr:uid="{00000000-0006-0000-0200-000099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8" authorId="0" shapeId="0" xr:uid="{00000000-0006-0000-0200-00009A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8" authorId="0" shapeId="0" xr:uid="{00000000-0006-0000-0200-00009B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8" authorId="0" shapeId="0" xr:uid="{00000000-0006-0000-0200-00009C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8" authorId="0" shapeId="0" xr:uid="{00000000-0006-0000-0200-00009D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8" authorId="0" shapeId="0" xr:uid="{00000000-0006-0000-0200-00009E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8" authorId="0" shapeId="0" xr:uid="{00000000-0006-0000-0200-00009F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8" authorId="0" shapeId="0" xr:uid="{00000000-0006-0000-0200-0000A0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8" authorId="0" shapeId="0" xr:uid="{00000000-0006-0000-0200-0000A1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8" authorId="0" shapeId="0" xr:uid="{00000000-0006-0000-0200-0000A2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8" authorId="0" shapeId="0" xr:uid="{00000000-0006-0000-0200-0000A3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8" authorId="0" shapeId="0" xr:uid="{00000000-0006-0000-0200-0000A4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8" authorId="0" shapeId="0" xr:uid="{00000000-0006-0000-0200-0000A5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8" authorId="0" shapeId="0" xr:uid="{00000000-0006-0000-0200-0000A602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18" authorId="0" shapeId="0" xr:uid="{00000000-0006-0000-0200-0000A702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18" authorId="0" shapeId="0" xr:uid="{00000000-0006-0000-0200-0000A802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18" authorId="0" shapeId="0" xr:uid="{00000000-0006-0000-0200-0000A902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18" authorId="0" shapeId="0" xr:uid="{00000000-0006-0000-0200-0000AA02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18" authorId="0" shapeId="0" xr:uid="{00000000-0006-0000-0200-0000AB02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18" authorId="0" shapeId="0" xr:uid="{00000000-0006-0000-0200-0000AC02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18" authorId="0" shapeId="0" xr:uid="{00000000-0006-0000-0200-0000AD02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18" authorId="0" shapeId="0" xr:uid="{00000000-0006-0000-0200-0000AE02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8" authorId="0" shapeId="0" xr:uid="{00000000-0006-0000-0200-0000AF02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8" authorId="0" shapeId="0" xr:uid="{00000000-0006-0000-0200-0000B0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8" authorId="0" shapeId="0" xr:uid="{00000000-0006-0000-0200-0000B102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8" authorId="0" shapeId="0" xr:uid="{00000000-0006-0000-0200-0000B202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8" authorId="0" shapeId="0" xr:uid="{00000000-0006-0000-0200-0000B302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8" authorId="0" shapeId="0" xr:uid="{00000000-0006-0000-0200-0000B402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8" authorId="0" shapeId="0" xr:uid="{00000000-0006-0000-0200-0000B502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8" authorId="0" shapeId="0" xr:uid="{00000000-0006-0000-0200-0000B602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8" authorId="0" shapeId="0" xr:uid="{00000000-0006-0000-0200-0000B702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8" authorId="0" shapeId="0" xr:uid="{00000000-0006-0000-0200-0000B802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8" authorId="0" shapeId="0" xr:uid="{00000000-0006-0000-0200-0000B902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8" authorId="0" shapeId="0" xr:uid="{00000000-0006-0000-0200-0000BA02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8" authorId="0" shapeId="0" xr:uid="{00000000-0006-0000-0200-0000BB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8" authorId="0" shapeId="0" xr:uid="{00000000-0006-0000-0200-0000BC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8" authorId="0" shapeId="0" xr:uid="{00000000-0006-0000-0200-0000BD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8" authorId="0" shapeId="0" xr:uid="{00000000-0006-0000-0200-0000BE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8" authorId="0" shapeId="0" xr:uid="{00000000-0006-0000-0200-0000BF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8" authorId="0" shapeId="0" xr:uid="{00000000-0006-0000-0200-0000C0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19" authorId="0" shapeId="0" xr:uid="{00000000-0006-0000-0200-0000C1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19" authorId="0" shapeId="0" xr:uid="{00000000-0006-0000-0200-0000C2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19" authorId="0" shapeId="0" xr:uid="{00000000-0006-0000-0200-0000C3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19" authorId="0" shapeId="0" xr:uid="{00000000-0006-0000-0200-0000C4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19" authorId="0" shapeId="0" xr:uid="{00000000-0006-0000-0200-0000C5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19" authorId="0" shapeId="0" xr:uid="{00000000-0006-0000-0200-0000C6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19" authorId="0" shapeId="0" xr:uid="{00000000-0006-0000-0200-0000C7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19" authorId="0" shapeId="0" xr:uid="{00000000-0006-0000-0200-0000C8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19" authorId="0" shapeId="0" xr:uid="{00000000-0006-0000-0200-0000C9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19" authorId="0" shapeId="0" xr:uid="{00000000-0006-0000-0200-0000CA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19" authorId="0" shapeId="0" xr:uid="{00000000-0006-0000-0200-0000CB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19" authorId="0" shapeId="0" xr:uid="{00000000-0006-0000-0200-0000CC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19" authorId="0" shapeId="0" xr:uid="{00000000-0006-0000-0200-0000CD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19" authorId="0" shapeId="0" xr:uid="{00000000-0006-0000-0200-0000CE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19" authorId="0" shapeId="0" xr:uid="{00000000-0006-0000-0200-0000CF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19" authorId="0" shapeId="0" xr:uid="{00000000-0006-0000-0200-0000D0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19" authorId="0" shapeId="0" xr:uid="{00000000-0006-0000-0200-0000D1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19" authorId="0" shapeId="0" xr:uid="{00000000-0006-0000-0200-0000D202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19" authorId="0" shapeId="0" xr:uid="{00000000-0006-0000-0200-0000D302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19" authorId="0" shapeId="0" xr:uid="{00000000-0006-0000-0200-0000D402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19" authorId="0" shapeId="0" xr:uid="{00000000-0006-0000-0200-0000D502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19" authorId="0" shapeId="0" xr:uid="{00000000-0006-0000-0200-0000D602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19" authorId="0" shapeId="0" xr:uid="{00000000-0006-0000-0200-0000D702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19" authorId="0" shapeId="0" xr:uid="{00000000-0006-0000-0200-0000D802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19" authorId="0" shapeId="0" xr:uid="{00000000-0006-0000-0200-0000D902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19" authorId="0" shapeId="0" xr:uid="{00000000-0006-0000-0200-0000DA02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19" authorId="0" shapeId="0" xr:uid="{00000000-0006-0000-0200-0000DB02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19" authorId="0" shapeId="0" xr:uid="{00000000-0006-0000-0200-0000DC02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19" authorId="0" shapeId="0" xr:uid="{00000000-0006-0000-0200-0000DD02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19" authorId="0" shapeId="0" xr:uid="{00000000-0006-0000-0200-0000DE02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19" authorId="0" shapeId="0" xr:uid="{00000000-0006-0000-0200-0000DF02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19" authorId="0" shapeId="0" xr:uid="{00000000-0006-0000-0200-0000E002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19" authorId="0" shapeId="0" xr:uid="{00000000-0006-0000-0200-0000E102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19" authorId="0" shapeId="0" xr:uid="{00000000-0006-0000-0200-0000E202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19" authorId="0" shapeId="0" xr:uid="{00000000-0006-0000-0200-0000E302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19" authorId="0" shapeId="0" xr:uid="{00000000-0006-0000-0200-0000E402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19" authorId="0" shapeId="0" xr:uid="{00000000-0006-0000-0200-0000E502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19" authorId="0" shapeId="0" xr:uid="{00000000-0006-0000-0200-0000E602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19" authorId="0" shapeId="0" xr:uid="{00000000-0006-0000-0200-0000E702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19" authorId="0" shapeId="0" xr:uid="{00000000-0006-0000-0200-0000E802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19" authorId="0" shapeId="0" xr:uid="{00000000-0006-0000-0200-0000E902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19" authorId="0" shapeId="0" xr:uid="{00000000-0006-0000-0200-0000EA02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19" authorId="0" shapeId="0" xr:uid="{00000000-0006-0000-0200-0000EB02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19" authorId="0" shapeId="0" xr:uid="{00000000-0006-0000-0200-0000EC020000}">
      <text>
        <r>
          <rPr>
            <sz val="11"/>
            <rFont val="Calibri"/>
            <family val="2"/>
            <charset val="238"/>
          </rPr>
          <t>IV_F:ISA</t>
        </r>
      </text>
    </comment>
    <comment ref="B20" authorId="0" shapeId="0" xr:uid="{00000000-0006-0000-0200-0000ED02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20" authorId="0" shapeId="0" xr:uid="{00000000-0006-0000-0200-0000EE02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20" authorId="0" shapeId="0" xr:uid="{00000000-0006-0000-0200-0000EF02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20" authorId="0" shapeId="0" xr:uid="{00000000-0006-0000-0200-0000F002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20" authorId="0" shapeId="0" xr:uid="{00000000-0006-0000-0200-0000F102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20" authorId="0" shapeId="0" xr:uid="{00000000-0006-0000-0200-0000F202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20" authorId="0" shapeId="0" xr:uid="{00000000-0006-0000-0200-0000F302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20" authorId="0" shapeId="0" xr:uid="{00000000-0006-0000-0200-0000F402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20" authorId="0" shapeId="0" xr:uid="{00000000-0006-0000-0200-0000F502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20" authorId="0" shapeId="0" xr:uid="{00000000-0006-0000-0200-0000F602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20" authorId="0" shapeId="0" xr:uid="{00000000-0006-0000-0200-0000F702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20" authorId="0" shapeId="0" xr:uid="{00000000-0006-0000-0200-0000F802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20" authorId="0" shapeId="0" xr:uid="{00000000-0006-0000-0200-0000F902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20" authorId="0" shapeId="0" xr:uid="{00000000-0006-0000-0200-0000FA02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20" authorId="0" shapeId="0" xr:uid="{00000000-0006-0000-0200-0000FB02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20" authorId="0" shapeId="0" xr:uid="{00000000-0006-0000-0200-0000FC02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20" authorId="0" shapeId="0" xr:uid="{00000000-0006-0000-0200-0000FD02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20" authorId="0" shapeId="0" xr:uid="{00000000-0006-0000-0200-0000FE02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20" authorId="0" shapeId="0" xr:uid="{00000000-0006-0000-0200-0000FF02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20" authorId="0" shapeId="0" xr:uid="{00000000-0006-0000-0200-00000003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20" authorId="0" shapeId="0" xr:uid="{00000000-0006-0000-0200-00000103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20" authorId="0" shapeId="0" xr:uid="{00000000-0006-0000-0200-00000203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20" authorId="0" shapeId="0" xr:uid="{00000000-0006-0000-0200-00000303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20" authorId="0" shapeId="0" xr:uid="{00000000-0006-0000-0200-00000403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20" authorId="0" shapeId="0" xr:uid="{00000000-0006-0000-0200-00000503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20" authorId="0" shapeId="0" xr:uid="{00000000-0006-0000-0200-00000603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20" authorId="0" shapeId="0" xr:uid="{00000000-0006-0000-0200-00000703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20" authorId="0" shapeId="0" xr:uid="{00000000-0006-0000-0200-00000803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20" authorId="0" shapeId="0" xr:uid="{00000000-0006-0000-0200-00000903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20" authorId="0" shapeId="0" xr:uid="{00000000-0006-0000-0200-00000A03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20" authorId="0" shapeId="0" xr:uid="{00000000-0006-0000-0200-00000B03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20" authorId="0" shapeId="0" xr:uid="{00000000-0006-0000-0200-00000C03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20" authorId="0" shapeId="0" xr:uid="{00000000-0006-0000-0200-00000D03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20" authorId="0" shapeId="0" xr:uid="{00000000-0006-0000-0200-00000E03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20" authorId="0" shapeId="0" xr:uid="{00000000-0006-0000-0200-00000F03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20" authorId="0" shapeId="0" xr:uid="{00000000-0006-0000-0200-00001003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20" authorId="0" shapeId="0" xr:uid="{00000000-0006-0000-0200-00001103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20" authorId="0" shapeId="0" xr:uid="{00000000-0006-0000-0200-00001203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20" authorId="0" shapeId="0" xr:uid="{00000000-0006-0000-0200-00001303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20" authorId="0" shapeId="0" xr:uid="{00000000-0006-0000-0200-00001403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20" authorId="0" shapeId="0" xr:uid="{00000000-0006-0000-0200-00001503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20" authorId="0" shapeId="0" xr:uid="{00000000-0006-0000-0200-00001603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20" authorId="0" shapeId="0" xr:uid="{00000000-0006-0000-0200-00001703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20" authorId="0" shapeId="0" xr:uid="{00000000-0006-0000-0200-000018030000}">
      <text>
        <r>
          <rPr>
            <sz val="11"/>
            <rFont val="Calibri"/>
            <family val="2"/>
            <charset val="238"/>
          </rPr>
          <t>IV_F:ISA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5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<sst xmlns="http://schemas.openxmlformats.org/spreadsheetml/2006/main" count="620" uniqueCount="357">
  <si>
    <t/>
  </si>
  <si>
    <t>Az adatszolgáltatás</t>
  </si>
  <si>
    <t>MEKH azonosítószáma:</t>
  </si>
  <si>
    <t>vk_GFT_IV_F_2</t>
  </si>
  <si>
    <t>címe: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</si>
  <si>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</si>
  <si>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</si>
  <si>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</si>
  <si>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</si>
  <si>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</si>
  <si>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</si>
  <si>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</si>
  <si>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2026-09-30</t>
  </si>
  <si>
    <t>Az adatszolgáltató</t>
  </si>
  <si>
    <t>neve:</t>
  </si>
  <si>
    <t>Dél-Pest Megyei Víziközmű Szolgáltató Zrt.</t>
  </si>
  <si>
    <t>2360 Gyál, Kőrösi út 190.</t>
  </si>
  <si>
    <t>MEKH nyilvántartási kódja:</t>
  </si>
  <si>
    <t>H/1 -- Forrás megnevezése (I. ütem)</t>
  </si>
  <si>
    <t>H/2 -- Forrás megnevezése (II. ütem)</t>
  </si>
  <si>
    <t>Sorszám</t>
  </si>
  <si>
    <t>Víziközmű-rendszer megnevezése</t>
  </si>
  <si>
    <t>Víziközmű-rendszer hivatali kódja</t>
  </si>
  <si>
    <t>ISA</t>
  </si>
  <si>
    <t>Az érintett ellátásért felelős(ök) megnevezése</t>
  </si>
  <si>
    <t>Ellátási terület</t>
  </si>
  <si>
    <t>Ellenőrzés</t>
  </si>
  <si>
    <t>Forrástöbblet a víziközmű-rendszeren I.ütem [eFt]</t>
  </si>
  <si>
    <t>Forrástöbblet a víziközmű-rendszeren II.ütem  [eFt]</t>
  </si>
  <si>
    <t>Tervezett nettó költség [eFt]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</si>
  <si>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</si>
  <si>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</si>
  <si>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</si>
  <si>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</si>
  <si>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</si>
  <si>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</si>
  <si>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</si>
  <si>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</si>
  <si>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VFEA - EM rendelet 1. melléklet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</si>
  <si>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</si>
  <si>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</si>
  <si>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</si>
  <si>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</si>
  <si>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</si>
  <si>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</si>
  <si>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</si>
  <si>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</si>
  <si>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</si>
  <si>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</si>
  <si>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</si>
  <si>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</si>
  <si>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Pécel-IV</t>
  </si>
  <si>
    <t>11-04057-1-001-00-03</t>
  </si>
  <si>
    <t>Pécel Város Önkormányzata</t>
  </si>
  <si>
    <t>Pécel</t>
  </si>
  <si>
    <t>Ócsa-IV</t>
  </si>
  <si>
    <t>11-04075-1-001-00-05</t>
  </si>
  <si>
    <t>Ócsa Város Önkormányzat</t>
  </si>
  <si>
    <t>Ócsa</t>
  </si>
  <si>
    <t>Felsőpakony-IV</t>
  </si>
  <si>
    <t>11-06035-1-001-00-11</t>
  </si>
  <si>
    <t>Felsőpakony Nagyközség Önkormányzata</t>
  </si>
  <si>
    <t>Felsőpakony</t>
  </si>
  <si>
    <t>Délegyháza-IV</t>
  </si>
  <si>
    <t>11-09973-1-001-00-14</t>
  </si>
  <si>
    <t>Délegyháza Község Önkormányzata</t>
  </si>
  <si>
    <t>Délegyháza</t>
  </si>
  <si>
    <t>Áporka-IV</t>
  </si>
  <si>
    <t>11-10108-1-001-00-14</t>
  </si>
  <si>
    <t>Áporka Község Önkormányzata</t>
  </si>
  <si>
    <t>Áporka</t>
  </si>
  <si>
    <t>Majosháza-IV</t>
  </si>
  <si>
    <t>11-10755-1-001-00-07</t>
  </si>
  <si>
    <t>Majosháza Község Önkormányzata</t>
  </si>
  <si>
    <t>Majosháza</t>
  </si>
  <si>
    <t>K.k.lacháza--IV</t>
  </si>
  <si>
    <t>11-10816-1-001-01-10</t>
  </si>
  <si>
    <t>Kiskunlacháza Város Önkormányzat</t>
  </si>
  <si>
    <t>Kiskunlacháza</t>
  </si>
  <si>
    <t>Maglód-IV</t>
  </si>
  <si>
    <t>11-10922-1-001-00-14</t>
  </si>
  <si>
    <t>Maglód Város Önkormányzata</t>
  </si>
  <si>
    <t>Maglód</t>
  </si>
  <si>
    <t>Üllő-IV</t>
  </si>
  <si>
    <t>11-12894-1-001-00-15</t>
  </si>
  <si>
    <t>Üllő Város Önkormányzata</t>
  </si>
  <si>
    <t>Üllő</t>
  </si>
  <si>
    <t>Sz.halom-IV</t>
  </si>
  <si>
    <t>11-13277-1-001-00-06</t>
  </si>
  <si>
    <t>Szigethalom Város Önkormányzat</t>
  </si>
  <si>
    <t>Szigethalom</t>
  </si>
  <si>
    <t>Szigetszent- márton-IV</t>
  </si>
  <si>
    <t>11-15185-1-001-00-13</t>
  </si>
  <si>
    <t>Szigetszentmárton Község Önkormányzata</t>
  </si>
  <si>
    <t>Szigetszentmárton</t>
  </si>
  <si>
    <t>Dunavarsány-IV</t>
  </si>
  <si>
    <t>11-20534-1-001-00-11</t>
  </si>
  <si>
    <t>Dunavarsány Város Önkormányzata</t>
  </si>
  <si>
    <t>Dunavarsány</t>
  </si>
  <si>
    <t>Péteri-IV</t>
  </si>
  <si>
    <t>11-21847-1-001-00-13</t>
  </si>
  <si>
    <t>Péteri Község Önkormányzata</t>
  </si>
  <si>
    <t>Péteri</t>
  </si>
  <si>
    <t>Gyál-IV</t>
  </si>
  <si>
    <t>11-25627-1-001-00-03</t>
  </si>
  <si>
    <t>Gyál Város Önkormányzata</t>
  </si>
  <si>
    <t>Gyál</t>
  </si>
  <si>
    <t>Vecsés-IV</t>
  </si>
  <si>
    <t>11-26815-1-001-00-11</t>
  </si>
  <si>
    <t>Vecsés Város Önkormányzata</t>
  </si>
  <si>
    <t>Vecsés</t>
  </si>
  <si>
    <t>Taksony-IV</t>
  </si>
  <si>
    <t>11-30720-1-001-00-04</t>
  </si>
  <si>
    <t>Taksony Nagyközség Önkormányzata</t>
  </si>
  <si>
    <t>Taksony</t>
  </si>
  <si>
    <t>Inárcs-IV</t>
  </si>
  <si>
    <t>11-32106-1-001-00-12</t>
  </si>
  <si>
    <t>Inárcs Nagyközség Önkormányzata</t>
  </si>
  <si>
    <t>Inárcs</t>
  </si>
  <si>
    <t>Kerepes-Kistarcsa-IV</t>
  </si>
  <si>
    <t>11-34157-1-002-00-01</t>
  </si>
  <si>
    <t>Kerepes Város Önkormányzata, Kistarcsa Város Önkormányzata</t>
  </si>
  <si>
    <t>Kerepes, Kistarcsa</t>
  </si>
  <si>
    <t>Ecser-IV</t>
  </si>
  <si>
    <t>12-24518-1-001-00-12</t>
  </si>
  <si>
    <t>Ecser Nagyközség Önkormányzata</t>
  </si>
  <si>
    <t>Ecser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</si>
  <si>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</si>
  <si>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</si>
  <si>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</si>
  <si>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</si>
  <si>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</si>
  <si>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</si>
  <si>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</si>
  <si>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</si>
  <si>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</si>
  <si>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</si>
  <si>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</si>
  <si>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</si>
  <si>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</si>
  <si>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</si>
  <si>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Fontossági sorrend</t>
  </si>
  <si>
    <t>A felújítási feladat kategóriája</t>
  </si>
  <si>
    <t>Felújítás megnevezése</t>
  </si>
  <si>
    <t>Vízjogi létesítési/ elvi engedély száma (amennyiben rendelkezésre áll)</t>
  </si>
  <si>
    <t>FELADAT-AZONOSITO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</si>
  <si>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</si>
  <si>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</si>
  <si>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</si>
  <si>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</si>
  <si>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</si>
  <si>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</si>
  <si>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</si>
  <si>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</si>
  <si>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</si>
  <si>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</si>
  <si>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</si>
  <si>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</si>
  <si>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</si>
  <si>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</si>
  <si>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</si>
  <si>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</si>
  <si>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</si>
  <si>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</si>
  <si>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</si>
  <si>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</si>
  <si>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</si>
  <si>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</si>
  <si>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</si>
  <si>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</si>
  <si>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</si>
  <si>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</si>
  <si>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</si>
  <si>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</si>
  <si>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</si>
  <si>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</si>
  <si>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</si>
  <si>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</si>
  <si>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</si>
  <si>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</si>
  <si>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</si>
  <si>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</si>
  <si>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</si>
  <si>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</si>
  <si>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</si>
  <si>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A felújítási feladat kategóriája - IVÓVÍZ</t>
  </si>
  <si>
    <t>NV FŐCSOPORTOK</t>
  </si>
  <si>
    <t>FORRÁS MEGNEVEZÉSE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</si>
  <si>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F-IV fül</t>
    </r>
    <r>
      <rPr>
        <sz val="16"/>
        <color theme="1"/>
        <rFont val="Arial"/>
        <family val="2"/>
        <charset val="238"/>
      </rPr>
      <t>)</t>
    </r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</si>
  <si>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</si>
  <si>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</si>
  <si>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</si>
  <si>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</si>
  <si>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</si>
  <si>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</si>
  <si>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</si>
  <si>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</si>
  <si>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</si>
  <si>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</si>
  <si>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</si>
  <si>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1111_TERM_KÚT</t>
  </si>
  <si>
    <t>víztermelés</t>
  </si>
  <si>
    <t>kutak</t>
  </si>
  <si>
    <t>kúthoz kapcsolódó felújítási feladatok (pl.: kút építészeti felújítás, kútfúrás (az új kút műszaki paraméterei megegyeznek a kiváltandó kút műszaki paramétereivel), NV Zrt. által javasolt 121. főcsoport)</t>
  </si>
  <si>
    <t>Használati díj</t>
  </si>
  <si>
    <t>Ide értendő: 
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</si>
  <si>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Kitöltési hiba!</t>
  </si>
  <si>
    <t>1121_TERM_VEZETÉK</t>
  </si>
  <si>
    <t>vezeték</t>
  </si>
  <si>
    <t>a víztermeléshez kapcsolódó vezetékfelújítási feladatok (pl.: kútbekötés, gyűjtővezeték felújítás, csere)</t>
  </si>
  <si>
    <t>ÉCS</t>
  </si>
  <si>
    <t>- értékcsökkenési leírás</t>
  </si>
  <si>
    <t>Hiányos kitöltés! („?”-oszlop üres)</t>
  </si>
  <si>
    <t>Hiányzik a rövidtávú terv!</t>
  </si>
  <si>
    <t>1131_TERM_SZIVATTYÚ</t>
  </si>
  <si>
    <t xml:space="preserve">szivattyú </t>
  </si>
  <si>
    <t>a víztermeléshez kapcsolódó szivattyúfelújítási feladatok (pl.: kútszivattyú felújítás, csere)</t>
  </si>
  <si>
    <t>Közműfejlesztési hozzájárulás</t>
  </si>
  <si>
    <t>I. ütem forrása nincs kitöltve!</t>
  </si>
  <si>
    <t>Hiányzik a hosszútávú terv!</t>
  </si>
  <si>
    <t>1110_TERM_EGYÉB</t>
  </si>
  <si>
    <t>egyéb</t>
  </si>
  <si>
    <t>a víztermeléshez kapcsolódó komplex felújítási feladatok (pl.: kút építészeti felújítása, termelőcső felújítása, cseréje, bekötés, vezeték felújítása, kútszivattyú felújítása, cseréje, villamos és irányítástechnikai rendszer felújítása munkákból többféle feladatot együttesen tartalmazó felújítási munka)</t>
  </si>
  <si>
    <t>Egyéb saját forrás</t>
  </si>
  <si>
    <t>- Társasági eszköz hasznosításból/értékesítésből származó bevétel/vissznyeremény</t>
  </si>
  <si>
    <t>II. ütem forrása nincs kitöltve!</t>
  </si>
  <si>
    <t>Kitöltés rendben!</t>
  </si>
  <si>
    <t>1100_TERM_KOMPLEX</t>
  </si>
  <si>
    <t>komplex</t>
  </si>
  <si>
    <t>a víztermeléshez kapcsolódó, egyéb, a fenti kategóriákba nem besorolható felújítási feladatok (pl.: termelőcső felújítás, csere)</t>
  </si>
  <si>
    <t>VFEA 2. melléklet</t>
  </si>
  <si>
    <t>- Víziközmű-fejlesztési és Ellentételezési Alap - 24/2023. (XII. 13.) EM rendelet 2. melléklet</t>
  </si>
  <si>
    <t>Költségek üteme nem megfelelő (az időtartam és a költség üteme eltér)!</t>
  </si>
  <si>
    <t>1211_TELEP_TÁROLÁS</t>
  </si>
  <si>
    <t>vízműtelep / vízkezelés</t>
  </si>
  <si>
    <t xml:space="preserve">vízműtelepi tárolás </t>
  </si>
  <si>
    <t>a vízműtelep területén található víztároló műtárgyakhoz kapcsolódó felújítási feladatok (pl.: vízműtelepi medence, víztorony, tározó, tároló felújítás, NV Zrt. által javasolt 123. főcsoport vízműtelepi tárolómedence esetén)</t>
  </si>
  <si>
    <t>Állami támogatás</t>
  </si>
  <si>
    <t>- központi kezelésű előirányzat
- egyéb állami támogatás
- egyéb központi költségvetés</t>
  </si>
  <si>
    <t>Kötelező cellák kitöltve, de az I.ütem forrása hibás!</t>
  </si>
  <si>
    <t>1221_TELEP_VEZETÉK</t>
  </si>
  <si>
    <t>a vízműtelep területén található vízszállító vezetékekhez kapcsolódó felújítási feladatok (pl.: vízkezelési technológiához tartozó tisztavíztározó medencék udvartéri vezetékeinek felújítása)</t>
  </si>
  <si>
    <t>Önkormányzati támogatás</t>
  </si>
  <si>
    <t>- bármilyen önkormányzati forrás</t>
  </si>
  <si>
    <t>Kötelező cellák kitöltve, de a II. ütem forrása hibás!</t>
  </si>
  <si>
    <t>1231_TELEP_SZIVATTYÚ</t>
  </si>
  <si>
    <t>a vízműtelep területén található nyomásfokozó szivattyú felújítása</t>
  </si>
  <si>
    <t>EU-s támogatás</t>
  </si>
  <si>
    <t>Nullás a rövidtávú feladat és rövid (hiányzik) a hozzá tartozó indoklás!</t>
  </si>
  <si>
    <t>1241_TELEP_TECHN</t>
  </si>
  <si>
    <t>víztisztítási technológia</t>
  </si>
  <si>
    <t>a víztisztítási technológiához kapcsolódó felújítási feladatok (pl.: szűrőtöltet csere, szűrőtatály felújítás, NV Zrt. által javasolt 125. főcsoport)</t>
  </si>
  <si>
    <t>Egyéb támogatás</t>
  </si>
  <si>
    <t>- egyéb külső forrás
- egyéb nemzetközi hátterű támogatás
- egyéb/Fejlesztési célú pénzeszköz átadás
- állami/önkormányzati eszköz hasznosításból/értékesítésből szárm. bevétel/vissznyeremény
- ESCO típusú finanszírozás</t>
  </si>
  <si>
    <t>Nullás a hosszútávú feladat és rövid (hiányzik) a hozzá tartozó indoklás!";</t>
  </si>
  <si>
    <t>1251_TELEP_ÉPÍTÉSZET</t>
  </si>
  <si>
    <t>építészet</t>
  </si>
  <si>
    <t>a vízműtelephez kapcsolódó építészeti felújítás (pl.: épület, út felújítása)</t>
  </si>
  <si>
    <t>Banki hitel, kötvénykibocsátás</t>
  </si>
  <si>
    <t>II. ütemre nem tervezhet Rendkívüli feladatot!</t>
  </si>
  <si>
    <t>1210_TELEP_EGYÉB</t>
  </si>
  <si>
    <t>a vízműtelephez kapcsolódó komplex felújítási feladatok (pl.: gépház teljeskörű felújítása)</t>
  </si>
  <si>
    <t>EM rendelet 2. melléklet terhére elszámolt költség nem lehet nagyobb az I. ütemre tervezett tényleges költségnél!";</t>
  </si>
  <si>
    <t>1200_TELEP_KOMPLEX</t>
  </si>
  <si>
    <t>a vízműtelep területéhez kapcsolódó, egyéb, a fenti kategóriákba nem besorolható felújítási feladatok (pl.: térvilágítás felújítása)</t>
  </si>
  <si>
    <t>Többlet forrást jelölt meg az I. ütemnél! Kérjük, a többletet az 'Osszesito' fülön tüntesse fel!</t>
  </si>
  <si>
    <t>1311_ELOSZT_VEZETÉK_TÁV</t>
  </si>
  <si>
    <t>vízelosztás</t>
  </si>
  <si>
    <t xml:space="preserve">vezeték </t>
  </si>
  <si>
    <t>távvezeték</t>
  </si>
  <si>
    <t>regionális vezetékkel, távvezetékkel kapcsolatos felújítási feladatok</t>
  </si>
  <si>
    <t>Többlet forrást jelölt meg a II. ütemnél! Kérjük, a többletet az 'Osszesito' fülön tüntesse</t>
  </si>
  <si>
    <t>1312_ELOSZT_VEZETÉK_GERINC</t>
  </si>
  <si>
    <t>gerincvezeték</t>
  </si>
  <si>
    <t>gerincvezetékkel kapcsolatos felújítási feladatok</t>
  </si>
  <si>
    <t>1313_ELOSZT_VEZETÉK_BEKÖTŐ</t>
  </si>
  <si>
    <t>bekötővezeték</t>
  </si>
  <si>
    <t>bekötővezetékkel kapcsolatos felújítási feladatok (pl.: NV Zrt. által javasolt 113. főcsoport)</t>
  </si>
  <si>
    <t>1321_ELOSZT_TÁROLÁS</t>
  </si>
  <si>
    <t xml:space="preserve">hálózati tárolás </t>
  </si>
  <si>
    <t>az elosztóhálózaton található víztároló műtárgyakhoz kapcsolódó felújítási feladatok (pl.: hálózati medence, víztorony, tározó, tároló felújítás)</t>
  </si>
  <si>
    <t>1331_ELOSZT_SZIVATTYÚ</t>
  </si>
  <si>
    <t>az elosztóhálózaton található szivattyúfelújítási feladatok (pl.: szivattyú felújítás, csere)</t>
  </si>
  <si>
    <t>1341_ELOSZT_SZERELV_CSOMÓPONT</t>
  </si>
  <si>
    <t>akna/szerelvények</t>
  </si>
  <si>
    <t>csomópont</t>
  </si>
  <si>
    <t>az elosztóhálózaton található csomópontok általános felújítása (Amennyiben tervezéskor nem ismert, hogy a feladat a "vízelosztás-akna/szerelvények" mely kategóriájába sorolható, vagy a feladat egyszerre több "vízelosztás-akna/szerelvények" kategóriába is sorolható, akkor a feladatot itt szükséges szerepeltetni.)</t>
  </si>
  <si>
    <t>1342_ELOSZT_SZERELV_TŰZCSAP</t>
  </si>
  <si>
    <t>tűzcsap</t>
  </si>
  <si>
    <t>az elosztóhálózaton található tűzcsapok felújítása, cseréje</t>
  </si>
  <si>
    <t>1343_ELOSZT_SZERELV_TOLÓZÁR</t>
  </si>
  <si>
    <t>tolózár</t>
  </si>
  <si>
    <t>az elosztóhálózaton található tolózárak felújítása, cseréje</t>
  </si>
  <si>
    <t>1344_ELOSZT_SZERELV_KÖZKIFOLYÓ</t>
  </si>
  <si>
    <t>közkifolyó</t>
  </si>
  <si>
    <t>az elosztóhálózaton található közkifolyók felújítása, cseréje</t>
  </si>
  <si>
    <t>1345_ELOSZT_SZERELV_VÍZMÉRŐ</t>
  </si>
  <si>
    <t>vízmérő</t>
  </si>
  <si>
    <t>az elosztóhálózaton található vízmérők felújítása, cseréje (pl.: NV Zrt. által javasolt 114. főcsoport)</t>
  </si>
  <si>
    <t>1346_ELOSZT_SZERELV_NYOMCSÖK</t>
  </si>
  <si>
    <t>nyomáscsökkentő</t>
  </si>
  <si>
    <t>az elosztóhálózaton található nyomáscsökkentők felújítása, cseréje</t>
  </si>
  <si>
    <t>1347_ELOSZT_SZERELV_AKNA</t>
  </si>
  <si>
    <t>akna építészet</t>
  </si>
  <si>
    <t>az elosztóhálózaton található aknák építészeti felújítása (pl.: bélelés, vízzáróvá tétel, felületkezelés, fedlapcsere)</t>
  </si>
  <si>
    <t>1310_ELOSZT_EGYÉB</t>
  </si>
  <si>
    <t>az elosztóhálózathoz kapcsolódó komplex felújítási feladatok (pl.: egy adott utcára vonatkozó vízhálózat teljeskörű felújítása)</t>
  </si>
  <si>
    <t>1300_ELOSZT_KOMPLEX</t>
  </si>
  <si>
    <t>az elosztóhálózathoz kapcsolódó, egyéb, a fenti kategóriákba nem besorolható felújítási feladatok (pl.: csőhídcsere, töltőszelep csere)</t>
  </si>
  <si>
    <t>1411_NAPELEM</t>
  </si>
  <si>
    <t>napelem</t>
  </si>
  <si>
    <t>napelem felújítása (NV Zrt. által javasolt 129. főcsoport)</t>
  </si>
  <si>
    <t>1511_VILL_IRÁNYTECH</t>
  </si>
  <si>
    <t>villamos- és irányítástechnika</t>
  </si>
  <si>
    <t>villamos- és irányítástechnikai felújítási feladatok, folyamatirányító rendszer felújítása (pl.: vezérlőszekrény felújítása, cseréje, NV Zrt. által javasolt 126. és 128. főcsoport)</t>
  </si>
  <si>
    <t>1611_EGYÉB</t>
  </si>
  <si>
    <t>az ivóvízellátáshoz kapcsolódó, egyéb, a fenti kategóriákba nem besorolható felújítási feladatok (pl.: biztonságtechnika, vagyonvédelem, szolgalmi jog, ingatlan-nyilvántartás, tervezés, engedélyeztetés, közműfelújítás utáni úthelyreállítás, vízműtelepre vezető bekötőút felújítása, NV Zrt. által javasolt 124. főcsoport)</t>
  </si>
  <si>
    <t>1711_NINCS_FELADAT</t>
  </si>
  <si>
    <t>nincs feladat</t>
  </si>
  <si>
    <t>Az adott ütemben nem kerül feladat betervezésre, melynek indokolása az AQ mezőben szükséges.</t>
  </si>
  <si>
    <t>1811_RENDKÍVÜLI</t>
  </si>
  <si>
    <t>rendkívüli</t>
  </si>
  <si>
    <t>Megjegyzés</t>
  </si>
  <si>
    <t>.</t>
  </si>
  <si>
    <t xml:space="preserve">Rendkívüli helyzetből adódó azonnali feladatok </t>
  </si>
  <si>
    <t>Víztermelő kutak felújításai</t>
  </si>
  <si>
    <t>Nyomásfokozó szivattyúk felújítása</t>
  </si>
  <si>
    <t>Tűzcsapok felújítása vagy pótlása</t>
  </si>
  <si>
    <t>Vízhálózati szakaszoló tolózárak felújítása-pótlása</t>
  </si>
  <si>
    <t>Ivóvízhálózati vezetékszakaszok rekonstrukciója</t>
  </si>
  <si>
    <t>1.</t>
  </si>
  <si>
    <t>2.</t>
  </si>
  <si>
    <t>3.</t>
  </si>
  <si>
    <t>4.</t>
  </si>
  <si>
    <t>5.</t>
  </si>
  <si>
    <t>6.</t>
  </si>
  <si>
    <t>-</t>
  </si>
  <si>
    <t>8.</t>
  </si>
  <si>
    <t>9.</t>
  </si>
  <si>
    <t>10.</t>
  </si>
  <si>
    <t>11.</t>
  </si>
  <si>
    <t>12.</t>
  </si>
  <si>
    <t>13.</t>
  </si>
  <si>
    <t>Kerepesi víztorony részleges felújítása</t>
  </si>
  <si>
    <t>igen</t>
  </si>
  <si>
    <t>Kerepesi víztisztítás-technológia újra üzembeállító felújítása</t>
  </si>
  <si>
    <t>14.</t>
  </si>
  <si>
    <t>Kistarcsa, Móra utca -páratlan oldali- vízvezeték rekonstrukció a Fitos és a Vasút utcák között</t>
  </si>
  <si>
    <t>15.</t>
  </si>
  <si>
    <t>Kerepes, Szilasligeti utcai vízvezeték rekonstrukció a HÉV alagúti akna és az Alföldi utcák között</t>
  </si>
  <si>
    <t>16.</t>
  </si>
  <si>
    <t>Kistarcsa, Vasút utcai vízvezeték rekonstrukció a Móra és az Árpád-vezér utcák között</t>
  </si>
  <si>
    <t>Kistarcsa, Árpád-vezér utcai vízvezeték rekonstrukció a Vasút és a Tököly utcák között</t>
  </si>
  <si>
    <t>Kistarcsa, Tököly utcai vízvezeték rekonstrukció az Árpád-vezér és a Tököly u. 3. szám előtti akna között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</si>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</sst>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7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u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2" borderId="0"/>
    <xf numFmtId="0" fontId="2" fillId="0" borderId="0"/>
    <xf numFmtId="0" fontId="1" fillId="0" borderId="0"/>
  </cellStyleXfs>
  <cellXfs count="206">
    <xf numFmtId="0" fontId="0" fillId="2" borderId="0" xfId="0"/>
    <xf numFmtId="0" fontId="9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9" fillId="7" borderId="5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10" fillId="11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0" xfId="0" applyFont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11" fillId="12" borderId="3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/>
    </xf>
    <xf numFmtId="0" fontId="9" fillId="14" borderId="11" xfId="0" applyFont="1" applyFill="1" applyBorder="1" applyAlignment="1">
      <alignment horizontal="center" vertical="center" wrapText="1"/>
    </xf>
    <xf numFmtId="0" fontId="11" fillId="2" borderId="0" xfId="0" applyFont="1"/>
    <xf numFmtId="0" fontId="11" fillId="17" borderId="13" xfId="0" applyFont="1" applyFill="1" applyBorder="1" applyAlignment="1">
      <alignment horizontal="centerContinuous"/>
    </xf>
    <xf numFmtId="0" fontId="11" fillId="17" borderId="14" xfId="0" applyFont="1" applyFill="1" applyBorder="1" applyAlignment="1">
      <alignment horizontal="centerContinuous"/>
    </xf>
    <xf numFmtId="0" fontId="11" fillId="18" borderId="3" xfId="0" applyFont="1" applyFill="1" applyBorder="1" applyAlignment="1">
      <alignment vertical="center"/>
    </xf>
    <xf numFmtId="0" fontId="14" fillId="16" borderId="12" xfId="0" applyFont="1" applyFill="1" applyBorder="1" applyAlignment="1">
      <alignment horizontal="centerContinuous" vertical="center"/>
    </xf>
    <xf numFmtId="0" fontId="15" fillId="16" borderId="13" xfId="0" applyFont="1" applyFill="1" applyBorder="1" applyAlignment="1">
      <alignment horizontal="centerContinuous"/>
    </xf>
    <xf numFmtId="0" fontId="15" fillId="16" borderId="14" xfId="0" applyFont="1" applyFill="1" applyBorder="1" applyAlignment="1">
      <alignment horizontal="centerContinuous"/>
    </xf>
    <xf numFmtId="0" fontId="14" fillId="17" borderId="15" xfId="0" applyFont="1" applyFill="1" applyBorder="1" applyAlignment="1">
      <alignment horizontal="centerContinuous" vertical="center" wrapText="1"/>
    </xf>
    <xf numFmtId="0" fontId="15" fillId="2" borderId="15" xfId="0" applyFont="1" applyBorder="1" applyAlignment="1">
      <alignment horizontal="center" vertical="center" wrapText="1"/>
    </xf>
    <xf numFmtId="0" fontId="15" fillId="2" borderId="16" xfId="0" applyFont="1" applyBorder="1" applyAlignment="1">
      <alignment horizontal="center" vertical="center" wrapText="1"/>
    </xf>
    <xf numFmtId="0" fontId="15" fillId="2" borderId="17" xfId="0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2" borderId="20" xfId="0" applyFont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2" borderId="23" xfId="0" applyFont="1" applyBorder="1" applyAlignment="1">
      <alignment horizontal="center" vertical="center" wrapText="1"/>
    </xf>
    <xf numFmtId="0" fontId="4" fillId="18" borderId="3" xfId="0" applyFont="1" applyFill="1" applyBorder="1" applyAlignment="1">
      <alignment vertical="center"/>
    </xf>
    <xf numFmtId="0" fontId="4" fillId="18" borderId="3" xfId="0" applyFont="1" applyFill="1" applyBorder="1" applyAlignment="1">
      <alignment horizontal="center" vertical="center" wrapText="1"/>
    </xf>
    <xf numFmtId="3" fontId="15" fillId="12" borderId="15" xfId="0" applyNumberFormat="1" applyFont="1" applyFill="1" applyBorder="1" applyAlignment="1">
      <alignment horizontal="center" vertical="center"/>
    </xf>
    <xf numFmtId="3" fontId="15" fillId="12" borderId="16" xfId="0" applyNumberFormat="1" applyFont="1" applyFill="1" applyBorder="1" applyAlignment="1">
      <alignment horizontal="center" vertical="center"/>
    </xf>
    <xf numFmtId="3" fontId="15" fillId="12" borderId="17" xfId="0" applyNumberFormat="1" applyFont="1" applyFill="1" applyBorder="1" applyAlignment="1">
      <alignment horizontal="center" vertical="center"/>
    </xf>
    <xf numFmtId="3" fontId="15" fillId="16" borderId="18" xfId="0" applyNumberFormat="1" applyFont="1" applyFill="1" applyBorder="1" applyAlignment="1">
      <alignment horizontal="center" vertical="center"/>
    </xf>
    <xf numFmtId="3" fontId="15" fillId="16" borderId="19" xfId="0" applyNumberFormat="1" applyFont="1" applyFill="1" applyBorder="1" applyAlignment="1">
      <alignment horizontal="center" vertical="center"/>
    </xf>
    <xf numFmtId="3" fontId="15" fillId="16" borderId="24" xfId="0" applyNumberFormat="1" applyFont="1" applyFill="1" applyBorder="1" applyAlignment="1">
      <alignment horizontal="center" vertical="center"/>
    </xf>
    <xf numFmtId="3" fontId="15" fillId="19" borderId="15" xfId="0" applyNumberFormat="1" applyFont="1" applyFill="1" applyBorder="1" applyAlignment="1">
      <alignment horizontal="center" vertical="center"/>
    </xf>
    <xf numFmtId="3" fontId="15" fillId="17" borderId="18" xfId="0" applyNumberFormat="1" applyFont="1" applyFill="1" applyBorder="1" applyAlignment="1">
      <alignment horizontal="center" vertical="center"/>
    </xf>
    <xf numFmtId="3" fontId="15" fillId="17" borderId="19" xfId="0" applyNumberFormat="1" applyFont="1" applyFill="1" applyBorder="1" applyAlignment="1">
      <alignment horizontal="center" vertical="center"/>
    </xf>
    <xf numFmtId="3" fontId="15" fillId="17" borderId="24" xfId="0" applyNumberFormat="1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wrapText="1"/>
    </xf>
    <xf numFmtId="3" fontId="15" fillId="12" borderId="5" xfId="0" applyNumberFormat="1" applyFont="1" applyFill="1" applyBorder="1" applyAlignment="1">
      <alignment horizontal="center" vertical="center"/>
    </xf>
    <xf numFmtId="3" fontId="4" fillId="12" borderId="5" xfId="0" applyNumberFormat="1" applyFont="1" applyFill="1" applyBorder="1" applyAlignment="1">
      <alignment horizontal="right" vertical="center"/>
    </xf>
    <xf numFmtId="3" fontId="4" fillId="16" borderId="5" xfId="0" applyNumberFormat="1" applyFont="1" applyFill="1" applyBorder="1" applyAlignment="1">
      <alignment horizontal="right" vertical="center"/>
    </xf>
    <xf numFmtId="3" fontId="4" fillId="16" borderId="25" xfId="0" applyNumberFormat="1" applyFont="1" applyFill="1" applyBorder="1" applyAlignment="1">
      <alignment horizontal="right" vertical="center"/>
    </xf>
    <xf numFmtId="3" fontId="15" fillId="19" borderId="5" xfId="0" applyNumberFormat="1" applyFont="1" applyFill="1" applyBorder="1" applyAlignment="1">
      <alignment horizontal="right" vertical="center"/>
    </xf>
    <xf numFmtId="3" fontId="4" fillId="17" borderId="5" xfId="0" applyNumberFormat="1" applyFont="1" applyFill="1" applyBorder="1" applyAlignment="1">
      <alignment horizontal="right" vertical="center"/>
    </xf>
    <xf numFmtId="0" fontId="0" fillId="2" borderId="26" xfId="0" applyBorder="1"/>
    <xf numFmtId="0" fontId="3" fillId="20" borderId="3" xfId="0" applyFont="1" applyFill="1" applyBorder="1" applyAlignment="1">
      <alignment vertical="center" wrapText="1"/>
    </xf>
    <xf numFmtId="0" fontId="9" fillId="21" borderId="15" xfId="1" applyFont="1" applyFill="1" applyBorder="1" applyAlignment="1">
      <alignment horizontal="center" vertical="center"/>
    </xf>
    <xf numFmtId="0" fontId="16" fillId="0" borderId="12" xfId="1" applyFont="1" applyBorder="1" applyAlignment="1">
      <alignment horizontal="centerContinuous" vertical="center"/>
    </xf>
    <xf numFmtId="0" fontId="16" fillId="0" borderId="13" xfId="1" applyFont="1" applyBorder="1" applyAlignment="1">
      <alignment horizontal="centerContinuous" vertical="center"/>
    </xf>
    <xf numFmtId="0" fontId="16" fillId="0" borderId="14" xfId="1" applyFont="1" applyBorder="1" applyAlignment="1">
      <alignment horizontal="centerContinuous" vertical="center"/>
    </xf>
    <xf numFmtId="0" fontId="13" fillId="0" borderId="1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Continuous" vertical="center"/>
    </xf>
    <xf numFmtId="0" fontId="2" fillId="0" borderId="0" xfId="1"/>
    <xf numFmtId="0" fontId="17" fillId="0" borderId="12" xfId="1" applyFont="1" applyBorder="1" applyAlignment="1">
      <alignment horizontal="centerContinuous" vertical="center"/>
    </xf>
    <xf numFmtId="0" fontId="2" fillId="0" borderId="13" xfId="1" applyBorder="1" applyAlignment="1">
      <alignment horizontal="centerContinuous"/>
    </xf>
    <xf numFmtId="0" fontId="2" fillId="0" borderId="14" xfId="1" applyBorder="1" applyAlignment="1">
      <alignment horizontal="centerContinuous"/>
    </xf>
    <xf numFmtId="0" fontId="13" fillId="0" borderId="18" xfId="1" applyFont="1" applyBorder="1" applyAlignment="1">
      <alignment horizontal="centerContinuous" vertical="center" wrapText="1"/>
    </xf>
    <xf numFmtId="0" fontId="7" fillId="0" borderId="24" xfId="1" applyFont="1" applyBorder="1" applyAlignment="1">
      <alignment horizontal="centerContinuous" vertical="center"/>
    </xf>
    <xf numFmtId="0" fontId="13" fillId="0" borderId="15" xfId="1" applyFont="1" applyBorder="1" applyAlignment="1">
      <alignment horizontal="centerContinuous" vertical="center"/>
    </xf>
    <xf numFmtId="0" fontId="7" fillId="0" borderId="17" xfId="1" applyFont="1" applyBorder="1" applyAlignment="1">
      <alignment horizontal="centerContinuous" vertical="center"/>
    </xf>
    <xf numFmtId="0" fontId="18" fillId="0" borderId="27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9" fillId="0" borderId="29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left" vertical="center" wrapText="1"/>
    </xf>
    <xf numFmtId="0" fontId="9" fillId="7" borderId="31" xfId="1" applyFont="1" applyFill="1" applyBorder="1" applyAlignment="1">
      <alignment horizontal="left" vertical="center" wrapText="1"/>
    </xf>
    <xf numFmtId="0" fontId="7" fillId="0" borderId="29" xfId="1" applyFont="1" applyBorder="1" applyAlignment="1">
      <alignment horizontal="center" vertical="center"/>
    </xf>
    <xf numFmtId="0" fontId="7" fillId="0" borderId="32" xfId="1" applyFont="1" applyBorder="1" applyAlignment="1">
      <alignment vertical="center"/>
    </xf>
    <xf numFmtId="0" fontId="9" fillId="7" borderId="29" xfId="1" applyFont="1" applyFill="1" applyBorder="1" applyAlignment="1">
      <alignment vertical="center"/>
    </xf>
    <xf numFmtId="0" fontId="5" fillId="19" borderId="33" xfId="1" applyFont="1" applyFill="1" applyBorder="1" applyAlignment="1">
      <alignment vertical="center" wrapText="1"/>
    </xf>
    <xf numFmtId="0" fontId="8" fillId="19" borderId="34" xfId="1" applyFont="1" applyFill="1" applyBorder="1" applyAlignment="1">
      <alignment horizontal="left" vertical="center" wrapText="1"/>
    </xf>
    <xf numFmtId="0" fontId="5" fillId="19" borderId="7" xfId="1" applyFont="1" applyFill="1" applyBorder="1" applyAlignment="1">
      <alignment horizontal="left" vertical="center" wrapText="1"/>
    </xf>
    <xf numFmtId="0" fontId="5" fillId="19" borderId="32" xfId="1" applyFont="1" applyFill="1" applyBorder="1" applyAlignment="1">
      <alignment horizontal="left" vertical="center" wrapText="1"/>
    </xf>
    <xf numFmtId="0" fontId="20" fillId="19" borderId="31" xfId="1" applyFont="1" applyFill="1" applyBorder="1" applyAlignment="1">
      <alignment horizontal="left" vertical="center" wrapText="1"/>
    </xf>
    <xf numFmtId="0" fontId="9" fillId="0" borderId="35" xfId="1" applyFont="1" applyBorder="1" applyAlignment="1">
      <alignment vertical="center"/>
    </xf>
    <xf numFmtId="0" fontId="9" fillId="0" borderId="36" xfId="1" applyFont="1" applyBorder="1" applyAlignment="1">
      <alignment vertical="center"/>
    </xf>
    <xf numFmtId="0" fontId="9" fillId="22" borderId="37" xfId="1" applyFont="1" applyFill="1" applyBorder="1" applyAlignment="1">
      <alignment vertical="center" wrapText="1"/>
    </xf>
    <xf numFmtId="0" fontId="21" fillId="22" borderId="5" xfId="1" applyFont="1" applyFill="1" applyBorder="1" applyAlignment="1">
      <alignment vertical="center" wrapText="1"/>
    </xf>
    <xf numFmtId="0" fontId="9" fillId="22" borderId="38" xfId="1" applyFont="1" applyFill="1" applyBorder="1" applyAlignment="1">
      <alignment horizontal="left" vertical="center" wrapText="1"/>
    </xf>
    <xf numFmtId="0" fontId="7" fillId="0" borderId="3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9" borderId="39" xfId="1" applyFont="1" applyFill="1" applyBorder="1" applyAlignment="1">
      <alignment horizontal="left" vertical="center" wrapText="1"/>
    </xf>
    <xf numFmtId="0" fontId="7" fillId="0" borderId="31" xfId="1" applyFont="1" applyBorder="1" applyAlignment="1">
      <alignment horizontal="center" vertical="center"/>
    </xf>
    <xf numFmtId="0" fontId="7" fillId="0" borderId="30" xfId="1" applyFont="1" applyBorder="1" applyAlignment="1">
      <alignment vertical="center"/>
    </xf>
    <xf numFmtId="0" fontId="9" fillId="9" borderId="39" xfId="1" applyFont="1" applyFill="1" applyBorder="1" applyAlignment="1">
      <alignment vertical="center"/>
    </xf>
    <xf numFmtId="0" fontId="5" fillId="19" borderId="40" xfId="1" applyFont="1" applyFill="1" applyBorder="1" applyAlignment="1">
      <alignment vertical="center" wrapText="1"/>
    </xf>
    <xf numFmtId="0" fontId="8" fillId="19" borderId="41" xfId="1" applyFont="1" applyFill="1" applyBorder="1" applyAlignment="1">
      <alignment horizontal="left" vertical="center" wrapText="1"/>
    </xf>
    <xf numFmtId="0" fontId="5" fillId="19" borderId="3" xfId="1" applyFont="1" applyFill="1" applyBorder="1" applyAlignment="1">
      <alignment horizontal="left" vertical="center" wrapText="1"/>
    </xf>
    <xf numFmtId="0" fontId="5" fillId="19" borderId="1" xfId="1" applyFont="1" applyFill="1" applyBorder="1" applyAlignment="1">
      <alignment horizontal="left" vertical="center" wrapText="1"/>
    </xf>
    <xf numFmtId="0" fontId="20" fillId="19" borderId="39" xfId="1" applyFont="1" applyFill="1" applyBorder="1" applyAlignment="1">
      <alignment horizontal="left" vertical="center" wrapText="1"/>
    </xf>
    <xf numFmtId="0" fontId="9" fillId="22" borderId="35" xfId="1" applyFont="1" applyFill="1" applyBorder="1" applyAlignment="1">
      <alignment vertical="center" wrapText="1"/>
    </xf>
    <xf numFmtId="0" fontId="21" fillId="22" borderId="3" xfId="1" applyFont="1" applyFill="1" applyBorder="1" applyAlignment="1">
      <alignment vertical="center" wrapText="1"/>
    </xf>
    <xf numFmtId="0" fontId="9" fillId="22" borderId="36" xfId="1" quotePrefix="1" applyFont="1" applyFill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 wrapText="1"/>
    </xf>
    <xf numFmtId="0" fontId="9" fillId="22" borderId="36" xfId="1" applyFont="1" applyFill="1" applyBorder="1" applyAlignment="1">
      <alignment horizontal="left" vertical="center" wrapText="1"/>
    </xf>
    <xf numFmtId="0" fontId="20" fillId="19" borderId="42" xfId="1" applyFont="1" applyFill="1" applyBorder="1" applyAlignment="1">
      <alignment horizontal="left" vertical="center" wrapText="1"/>
    </xf>
    <xf numFmtId="0" fontId="7" fillId="0" borderId="43" xfId="1" applyFont="1" applyBorder="1" applyAlignment="1">
      <alignment horizontal="center" vertical="center"/>
    </xf>
    <xf numFmtId="0" fontId="7" fillId="0" borderId="44" xfId="1" applyFont="1" applyBorder="1" applyAlignment="1">
      <alignment vertical="center"/>
    </xf>
    <xf numFmtId="0" fontId="9" fillId="10" borderId="45" xfId="1" applyFont="1" applyFill="1" applyBorder="1" applyAlignment="1">
      <alignment vertical="center"/>
    </xf>
    <xf numFmtId="0" fontId="5" fillId="19" borderId="46" xfId="1" applyFont="1" applyFill="1" applyBorder="1" applyAlignment="1">
      <alignment vertical="center" wrapText="1"/>
    </xf>
    <xf numFmtId="0" fontId="8" fillId="19" borderId="47" xfId="1" applyFont="1" applyFill="1" applyBorder="1" applyAlignment="1">
      <alignment horizontal="left" vertical="center" wrapText="1"/>
    </xf>
    <xf numFmtId="0" fontId="5" fillId="19" borderId="10" xfId="1" applyFont="1" applyFill="1" applyBorder="1" applyAlignment="1">
      <alignment horizontal="left" vertical="center" wrapText="1"/>
    </xf>
    <xf numFmtId="0" fontId="5" fillId="19" borderId="48" xfId="1" applyFont="1" applyFill="1" applyBorder="1" applyAlignment="1">
      <alignment horizontal="left" vertical="center" wrapText="1"/>
    </xf>
    <xf numFmtId="0" fontId="20" fillId="19" borderId="45" xfId="1" applyFont="1" applyFill="1" applyBorder="1" applyAlignment="1">
      <alignment horizontal="left" vertical="center" wrapText="1"/>
    </xf>
    <xf numFmtId="0" fontId="9" fillId="23" borderId="35" xfId="1" applyFont="1" applyFill="1" applyBorder="1" applyAlignment="1">
      <alignment vertical="center" wrapText="1"/>
    </xf>
    <xf numFmtId="0" fontId="21" fillId="23" borderId="3" xfId="1" applyFont="1" applyFill="1" applyBorder="1" applyAlignment="1">
      <alignment vertical="center" wrapText="1"/>
    </xf>
    <xf numFmtId="0" fontId="9" fillId="23" borderId="36" xfId="1" quotePrefix="1" applyFont="1" applyFill="1" applyBorder="1" applyAlignment="1">
      <alignment horizontal="left" vertical="center" wrapText="1"/>
    </xf>
    <xf numFmtId="0" fontId="5" fillId="17" borderId="49" xfId="1" applyFont="1" applyFill="1" applyBorder="1" applyAlignment="1">
      <alignment vertical="center" wrapText="1"/>
    </xf>
    <xf numFmtId="0" fontId="8" fillId="17" borderId="50" xfId="1" applyFont="1" applyFill="1" applyBorder="1" applyAlignment="1">
      <alignment horizontal="left" vertical="center" wrapText="1"/>
    </xf>
    <xf numFmtId="0" fontId="5" fillId="17" borderId="5" xfId="1" applyFont="1" applyFill="1" applyBorder="1" applyAlignment="1">
      <alignment horizontal="left" vertical="center" wrapText="1"/>
    </xf>
    <xf numFmtId="0" fontId="5" fillId="17" borderId="0" xfId="1" applyFont="1" applyFill="1" applyAlignment="1">
      <alignment horizontal="left" vertical="center" wrapText="1"/>
    </xf>
    <xf numFmtId="0" fontId="20" fillId="17" borderId="29" xfId="1" applyFont="1" applyFill="1" applyBorder="1" applyAlignment="1">
      <alignment horizontal="left" vertical="center" wrapText="1"/>
    </xf>
    <xf numFmtId="0" fontId="5" fillId="17" borderId="40" xfId="1" applyFont="1" applyFill="1" applyBorder="1" applyAlignment="1">
      <alignment vertical="center" wrapText="1"/>
    </xf>
    <xf numFmtId="0" fontId="8" fillId="17" borderId="41" xfId="1" applyFont="1" applyFill="1" applyBorder="1" applyAlignment="1">
      <alignment horizontal="left" vertical="center" wrapText="1"/>
    </xf>
    <xf numFmtId="0" fontId="5" fillId="17" borderId="3" xfId="1" applyFont="1" applyFill="1" applyBorder="1" applyAlignment="1">
      <alignment horizontal="left" vertical="center" wrapText="1"/>
    </xf>
    <xf numFmtId="0" fontId="20" fillId="17" borderId="39" xfId="1" applyFont="1" applyFill="1" applyBorder="1" applyAlignment="1">
      <alignment horizontal="left" vertical="center" wrapText="1"/>
    </xf>
    <xf numFmtId="0" fontId="9" fillId="23" borderId="36" xfId="1" applyFont="1" applyFill="1" applyBorder="1" applyAlignment="1">
      <alignment horizontal="left" vertical="center" wrapText="1"/>
    </xf>
    <xf numFmtId="0" fontId="9" fillId="23" borderId="9" xfId="1" applyFont="1" applyFill="1" applyBorder="1" applyAlignment="1">
      <alignment vertical="center" wrapText="1"/>
    </xf>
    <xf numFmtId="0" fontId="21" fillId="23" borderId="10" xfId="1" applyFont="1" applyFill="1" applyBorder="1" applyAlignment="1">
      <alignment vertical="center" wrapText="1"/>
    </xf>
    <xf numFmtId="0" fontId="9" fillId="23" borderId="11" xfId="1" applyFont="1" applyFill="1" applyBorder="1" applyAlignment="1">
      <alignment horizontal="left" vertical="center" wrapText="1"/>
    </xf>
    <xf numFmtId="0" fontId="5" fillId="17" borderId="51" xfId="1" applyFont="1" applyFill="1" applyBorder="1" applyAlignment="1">
      <alignment vertical="center" wrapText="1"/>
    </xf>
    <xf numFmtId="0" fontId="8" fillId="17" borderId="52" xfId="1" applyFont="1" applyFill="1" applyBorder="1" applyAlignment="1">
      <alignment horizontal="left" vertical="center" wrapText="1"/>
    </xf>
    <xf numFmtId="0" fontId="5" fillId="17" borderId="4" xfId="1" applyFont="1" applyFill="1" applyBorder="1" applyAlignment="1">
      <alignment horizontal="left" vertical="center" wrapText="1"/>
    </xf>
    <xf numFmtId="0" fontId="20" fillId="17" borderId="42" xfId="1" applyFont="1" applyFill="1" applyBorder="1" applyAlignment="1">
      <alignment horizontal="left" vertical="center" wrapText="1"/>
    </xf>
    <xf numFmtId="0" fontId="5" fillId="17" borderId="46" xfId="1" applyFont="1" applyFill="1" applyBorder="1" applyAlignment="1">
      <alignment vertical="center" wrapText="1"/>
    </xf>
    <xf numFmtId="0" fontId="5" fillId="17" borderId="44" xfId="1" applyFont="1" applyFill="1" applyBorder="1" applyAlignment="1">
      <alignment horizontal="left" vertical="center" wrapText="1"/>
    </xf>
    <xf numFmtId="0" fontId="20" fillId="17" borderId="45" xfId="1" applyFont="1" applyFill="1" applyBorder="1" applyAlignment="1">
      <alignment horizontal="left" vertical="center" wrapText="1"/>
    </xf>
    <xf numFmtId="0" fontId="5" fillId="19" borderId="55" xfId="1" applyFont="1" applyFill="1" applyBorder="1" applyAlignment="1">
      <alignment horizontal="left" vertical="center" wrapText="1"/>
    </xf>
    <xf numFmtId="0" fontId="20" fillId="19" borderId="29" xfId="1" applyFont="1" applyFill="1" applyBorder="1" applyAlignment="1">
      <alignment horizontal="left" vertical="center" wrapText="1"/>
    </xf>
    <xf numFmtId="0" fontId="5" fillId="19" borderId="2" xfId="1" applyFont="1" applyFill="1" applyBorder="1" applyAlignment="1">
      <alignment horizontal="left" vertical="center" wrapText="1"/>
    </xf>
    <xf numFmtId="0" fontId="7" fillId="0" borderId="45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left" vertical="center" wrapText="1"/>
    </xf>
    <xf numFmtId="0" fontId="9" fillId="10" borderId="45" xfId="1" applyFont="1" applyFill="1" applyBorder="1" applyAlignment="1">
      <alignment horizontal="left" vertical="center" wrapText="1"/>
    </xf>
    <xf numFmtId="0" fontId="5" fillId="19" borderId="0" xfId="1" applyFont="1" applyFill="1" applyAlignment="1">
      <alignment horizontal="left" vertical="center" wrapText="1"/>
    </xf>
    <xf numFmtId="0" fontId="5" fillId="19" borderId="56" xfId="1" applyFont="1" applyFill="1" applyBorder="1" applyAlignment="1">
      <alignment vertical="center" wrapText="1"/>
    </xf>
    <xf numFmtId="0" fontId="5" fillId="19" borderId="4" xfId="1" applyFont="1" applyFill="1" applyBorder="1" applyAlignment="1">
      <alignment horizontal="left" vertical="center" wrapText="1"/>
    </xf>
    <xf numFmtId="0" fontId="5" fillId="19" borderId="53" xfId="1" applyFont="1" applyFill="1" applyBorder="1" applyAlignment="1">
      <alignment vertical="center" wrapText="1"/>
    </xf>
    <xf numFmtId="0" fontId="5" fillId="19" borderId="57" xfId="1" applyFont="1" applyFill="1" applyBorder="1" applyAlignment="1">
      <alignment horizontal="left" vertical="center" wrapText="1"/>
    </xf>
    <xf numFmtId="0" fontId="5" fillId="17" borderId="12" xfId="1" applyFont="1" applyFill="1" applyBorder="1" applyAlignment="1">
      <alignment vertical="center" wrapText="1"/>
    </xf>
    <xf numFmtId="0" fontId="8" fillId="17" borderId="58" xfId="1" applyFont="1" applyFill="1" applyBorder="1" applyAlignment="1">
      <alignment horizontal="left" vertical="center" wrapText="1"/>
    </xf>
    <xf numFmtId="0" fontId="8" fillId="17" borderId="18" xfId="1" applyFont="1" applyFill="1" applyBorder="1" applyAlignment="1">
      <alignment horizontal="left" vertical="center" wrapText="1"/>
    </xf>
    <xf numFmtId="0" fontId="20" fillId="17" borderId="24" xfId="1" applyFont="1" applyFill="1" applyBorder="1" applyAlignment="1">
      <alignment horizontal="left" vertical="center" wrapText="1"/>
    </xf>
    <xf numFmtId="0" fontId="5" fillId="17" borderId="14" xfId="1" applyFont="1" applyFill="1" applyBorder="1" applyAlignment="1">
      <alignment horizontal="left" vertical="center" wrapText="1"/>
    </xf>
    <xf numFmtId="0" fontId="20" fillId="17" borderId="15" xfId="1" applyFont="1" applyFill="1" applyBorder="1" applyAlignment="1">
      <alignment horizontal="left" vertical="center" wrapText="1"/>
    </xf>
    <xf numFmtId="0" fontId="5" fillId="19" borderId="27" xfId="1" applyFont="1" applyFill="1" applyBorder="1" applyAlignment="1">
      <alignment vertical="center" wrapText="1"/>
    </xf>
    <xf numFmtId="0" fontId="8" fillId="19" borderId="59" xfId="1" applyFont="1" applyFill="1" applyBorder="1" applyAlignment="1">
      <alignment horizontal="left" vertical="center" wrapText="1"/>
    </xf>
    <xf numFmtId="0" fontId="8" fillId="19" borderId="60" xfId="1" applyFont="1" applyFill="1" applyBorder="1" applyAlignment="1">
      <alignment horizontal="left" vertical="center" wrapText="1"/>
    </xf>
    <xf numFmtId="0" fontId="20" fillId="19" borderId="0" xfId="1" applyFont="1" applyFill="1" applyAlignment="1">
      <alignment horizontal="left" vertical="center" wrapText="1"/>
    </xf>
    <xf numFmtId="0" fontId="20" fillId="19" borderId="61" xfId="1" applyFont="1" applyFill="1" applyBorder="1" applyAlignment="1">
      <alignment horizontal="left" vertical="center" wrapText="1"/>
    </xf>
    <xf numFmtId="0" fontId="20" fillId="17" borderId="13" xfId="1" applyFont="1" applyFill="1" applyBorder="1" applyAlignment="1">
      <alignment horizontal="left" vertical="center" wrapText="1"/>
    </xf>
    <xf numFmtId="0" fontId="5" fillId="17" borderId="13" xfId="1" applyFont="1" applyFill="1" applyBorder="1" applyAlignment="1">
      <alignment horizontal="left" vertical="center" wrapText="1"/>
    </xf>
    <xf numFmtId="0" fontId="5" fillId="19" borderId="12" xfId="1" applyFont="1" applyFill="1" applyBorder="1" applyAlignment="1">
      <alignment vertical="center" wrapText="1"/>
    </xf>
    <xf numFmtId="0" fontId="8" fillId="19" borderId="58" xfId="1" applyFont="1" applyFill="1" applyBorder="1" applyAlignment="1">
      <alignment horizontal="left" vertical="center" wrapText="1"/>
    </xf>
    <xf numFmtId="0" fontId="8" fillId="19" borderId="18" xfId="1" applyFont="1" applyFill="1" applyBorder="1" applyAlignment="1">
      <alignment horizontal="left" vertical="center" wrapText="1"/>
    </xf>
    <xf numFmtId="0" fontId="20" fillId="19" borderId="13" xfId="1" applyFont="1" applyFill="1" applyBorder="1" applyAlignment="1">
      <alignment horizontal="left" vertical="center" wrapText="1"/>
    </xf>
    <xf numFmtId="0" fontId="5" fillId="19" borderId="13" xfId="1" applyFont="1" applyFill="1" applyBorder="1" applyAlignment="1">
      <alignment horizontal="left" vertical="center" wrapText="1"/>
    </xf>
    <xf numFmtId="0" fontId="20" fillId="19" borderId="15" xfId="1" applyFont="1" applyFill="1" applyBorder="1" applyAlignment="1">
      <alignment horizontal="left" vertical="center" wrapText="1"/>
    </xf>
    <xf numFmtId="0" fontId="9" fillId="0" borderId="9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11" fillId="15" borderId="3" xfId="0" applyFont="1" applyFill="1" applyBorder="1"/>
    <xf numFmtId="0" fontId="3" fillId="13" borderId="3" xfId="0" applyFont="1" applyFill="1" applyBorder="1" applyAlignment="1">
      <alignment wrapText="1"/>
    </xf>
    <xf numFmtId="3" fontId="0" fillId="13" borderId="3" xfId="0" applyNumberFormat="1" applyFill="1" applyBorder="1" applyAlignment="1">
      <alignment wrapText="1"/>
    </xf>
    <xf numFmtId="164" fontId="11" fillId="6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vertical="center" wrapText="1"/>
    </xf>
    <xf numFmtId="0" fontId="0" fillId="3" borderId="3" xfId="0" applyFill="1" applyBorder="1"/>
    <xf numFmtId="0" fontId="0" fillId="4" borderId="3" xfId="0" applyFill="1" applyBorder="1"/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64" fontId="11" fillId="6" borderId="3" xfId="0" applyNumberFormat="1" applyFont="1" applyFill="1" applyBorder="1"/>
    <xf numFmtId="49" fontId="11" fillId="15" borderId="3" xfId="0" applyNumberFormat="1" applyFont="1" applyFill="1" applyBorder="1"/>
    <xf numFmtId="0" fontId="8" fillId="19" borderId="33" xfId="1" applyFont="1" applyFill="1" applyBorder="1" applyAlignment="1">
      <alignment horizontal="left" vertical="center" wrapText="1"/>
    </xf>
    <xf numFmtId="0" fontId="8" fillId="19" borderId="40" xfId="1" applyFont="1" applyFill="1" applyBorder="1" applyAlignment="1">
      <alignment horizontal="left" vertical="center" wrapText="1"/>
    </xf>
    <xf numFmtId="0" fontId="8" fillId="19" borderId="46" xfId="1" applyFont="1" applyFill="1" applyBorder="1" applyAlignment="1">
      <alignment horizontal="left" vertical="center" wrapText="1"/>
    </xf>
    <xf numFmtId="0" fontId="8" fillId="17" borderId="27" xfId="1" applyFont="1" applyFill="1" applyBorder="1" applyAlignment="1">
      <alignment horizontal="left" vertical="center" wrapText="1"/>
    </xf>
    <xf numFmtId="0" fontId="8" fillId="17" borderId="53" xfId="1" applyFont="1" applyFill="1" applyBorder="1" applyAlignment="1">
      <alignment horizontal="left" vertical="center" wrapText="1"/>
    </xf>
    <xf numFmtId="0" fontId="8" fillId="19" borderId="54" xfId="1" applyFont="1" applyFill="1" applyBorder="1" applyAlignment="1">
      <alignment horizontal="left" vertical="center" wrapText="1"/>
    </xf>
    <xf numFmtId="0" fontId="8" fillId="19" borderId="27" xfId="1" applyFont="1" applyFill="1" applyBorder="1" applyAlignment="1">
      <alignment horizontal="left" vertical="center" wrapText="1"/>
    </xf>
    <xf numFmtId="0" fontId="8" fillId="19" borderId="53" xfId="1" applyFont="1" applyFill="1" applyBorder="1" applyAlignment="1">
      <alignment horizontal="left" vertical="center" wrapText="1"/>
    </xf>
    <xf numFmtId="0" fontId="5" fillId="19" borderId="7" xfId="1" applyFont="1" applyFill="1" applyBorder="1" applyAlignment="1">
      <alignment horizontal="left" vertical="center" wrapText="1"/>
    </xf>
    <xf numFmtId="0" fontId="5" fillId="19" borderId="3" xfId="1" applyFont="1" applyFill="1" applyBorder="1" applyAlignment="1">
      <alignment horizontal="left" vertical="center" wrapText="1"/>
    </xf>
    <xf numFmtId="49" fontId="3" fillId="5" borderId="3" xfId="0" applyNumberFormat="1" applyFont="1" applyFill="1" applyBorder="1"/>
  </cellXfs>
  <cellStyles count="3">
    <cellStyle name="Normál" xfId="0" builtinId="0"/>
    <cellStyle name="Normál 2" xfId="1" xr:uid="{00000000-0005-0000-0000-000001000000}"/>
    <cellStyle name="Normál 2 2" xfId="2" xr:uid="{00000000-0005-0000-0000-000002000000}"/>
  </cellStyles>
  <dxfs count="6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/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s="188" t="s">
        <v>2</v>
      </c>
      <c r="B3" s="188" t="s">
        <v>3</v>
      </c>
    </row>
    <row r="4" spans="1:2" x14ac:dyDescent="0.25">
      <c r="A4" s="188" t="s">
        <v>4</v>
      </c>
      <c r="B4" s="188" t="s">
        <v>3</v>
      </c>
    </row>
    <row r="5" spans="1:2" x14ac:dyDescent="0.25">
      <c r="A5" s="188" t="s">
        <v>5</v>
      </c>
      <c r="B5" s="188" t="s">
        <v>6</v>
      </c>
    </row>
    <row r="6" spans="1:2" x14ac:dyDescent="0.25">
      <c r="A6" s="188" t="s">
        <v>7</v>
      </c>
      <c r="B6" s="188" t="s">
        <v>8</v>
      </c>
    </row>
    <row r="7" spans="1:2" x14ac:dyDescent="0.25">
      <c r="A7" s="188" t="s">
        <v>9</v>
      </c>
      <c r="B7" s="189">
        <f>LEFT(B6,4)+1</f>
        <v>2027</v>
      </c>
    </row>
    <row r="8" spans="1:2" x14ac:dyDescent="0.25">
      <c r="A8" s="188" t="s">
        <v>10</v>
      </c>
      <c r="B8" s="189">
        <f>LEFT(B6,4)+10</f>
        <v>2036</v>
      </c>
    </row>
    <row r="9" spans="1:2" x14ac:dyDescent="0.25">
      <c r="A9" s="188" t="s">
        <v>11</v>
      </c>
      <c r="B9" s="188" t="s">
        <v>12</v>
      </c>
    </row>
    <row r="10" spans="1:2" x14ac:dyDescent="0.25">
      <c r="A10" t="s">
        <v>0</v>
      </c>
    </row>
    <row r="11" spans="1:2" x14ac:dyDescent="0.25">
      <c r="A11" t="s">
        <v>0</v>
      </c>
    </row>
    <row r="12" spans="1:2" x14ac:dyDescent="0.25">
      <c r="A12" t="s">
        <v>13</v>
      </c>
    </row>
    <row r="13" spans="1:2" x14ac:dyDescent="0.25">
      <c r="A13" s="188" t="s">
        <v>14</v>
      </c>
      <c r="B13" s="188" t="s">
        <v>15</v>
      </c>
    </row>
    <row r="14" spans="1:2" x14ac:dyDescent="0.25">
      <c r="A14" s="188" t="s">
        <v>4</v>
      </c>
      <c r="B14" s="188" t="s">
        <v>16</v>
      </c>
    </row>
    <row r="15" spans="1:2" x14ac:dyDescent="0.25">
      <c r="A15" s="188" t="s">
        <v>17</v>
      </c>
      <c r="B15" s="188">
        <v>23967531</v>
      </c>
    </row>
    <row r="16" spans="1:2" x14ac:dyDescent="0.25">
      <c r="A16" t="s">
        <v>0</v>
      </c>
    </row>
    <row r="17" spans="1:1" x14ac:dyDescent="0.25">
      <c r="A17" t="s">
        <v>0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2"/>
  <sheetViews>
    <sheetView zoomScale="70" zoomScaleNormal="70" workbookViewId="0"/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50" x14ac:dyDescent="0.25">
      <c r="B1" s="20" t="s">
        <v>0</v>
      </c>
      <c r="P1" s="24" t="s">
        <v>18</v>
      </c>
      <c r="Q1" s="25"/>
      <c r="R1" s="25"/>
      <c r="S1" s="25"/>
      <c r="T1" s="25"/>
      <c r="U1" s="25"/>
      <c r="V1" s="25"/>
      <c r="W1" s="25"/>
      <c r="X1" s="25"/>
      <c r="Y1" s="25"/>
      <c r="Z1" s="26"/>
      <c r="AA1" s="26"/>
      <c r="AC1" s="27" t="s">
        <v>19</v>
      </c>
      <c r="AD1" s="21"/>
      <c r="AE1" s="21"/>
      <c r="AF1" s="21"/>
      <c r="AG1" s="21"/>
      <c r="AH1" s="21"/>
      <c r="AI1" s="21"/>
      <c r="AJ1" s="21"/>
      <c r="AK1" s="21"/>
      <c r="AL1" s="21"/>
      <c r="AM1" s="22"/>
      <c r="AN1" s="22"/>
    </row>
    <row r="2" spans="1:50" ht="75" x14ac:dyDescent="0.25">
      <c r="A2" s="190" t="s">
        <v>20</v>
      </c>
      <c r="B2" s="190" t="s">
        <v>21</v>
      </c>
      <c r="C2" s="190" t="s">
        <v>22</v>
      </c>
      <c r="D2" s="190" t="s">
        <v>23</v>
      </c>
      <c r="E2" s="190" t="s">
        <v>24</v>
      </c>
      <c r="F2" s="190" t="s">
        <v>25</v>
      </c>
      <c r="G2" s="190" t="s">
        <v>26</v>
      </c>
      <c r="H2" s="186" t="s">
        <v>27</v>
      </c>
      <c r="I2" s="186" t="s">
        <v>28</v>
      </c>
      <c r="K2" s="28" t="s">
        <v>29</v>
      </c>
      <c r="L2" s="29" t="s">
        <v>30</v>
      </c>
      <c r="M2" s="30" t="s">
        <v>31</v>
      </c>
      <c r="N2" s="28" t="s">
        <v>32</v>
      </c>
      <c r="P2" s="31" t="s">
        <v>33</v>
      </c>
      <c r="Q2" s="32" t="s">
        <v>34</v>
      </c>
      <c r="R2" s="32" t="s">
        <v>35</v>
      </c>
      <c r="S2" s="32" t="s">
        <v>36</v>
      </c>
      <c r="T2" s="32" t="s">
        <v>37</v>
      </c>
      <c r="U2" s="32" t="s">
        <v>38</v>
      </c>
      <c r="V2" s="32" t="s">
        <v>39</v>
      </c>
      <c r="W2" s="32" t="s">
        <v>40</v>
      </c>
      <c r="X2" s="32" t="s">
        <v>41</v>
      </c>
      <c r="Y2" s="32" t="s">
        <v>42</v>
      </c>
      <c r="Z2" s="30" t="s">
        <v>43</v>
      </c>
      <c r="AA2" s="33" t="s">
        <v>44</v>
      </c>
      <c r="AC2" s="34" t="s">
        <v>33</v>
      </c>
      <c r="AD2" s="35" t="s">
        <v>34</v>
      </c>
      <c r="AE2" s="35" t="s">
        <v>35</v>
      </c>
      <c r="AF2" s="35" t="s">
        <v>36</v>
      </c>
      <c r="AG2" s="35" t="s">
        <v>37</v>
      </c>
      <c r="AH2" s="35" t="s">
        <v>38</v>
      </c>
      <c r="AI2" s="35" t="s">
        <v>39</v>
      </c>
      <c r="AJ2" s="35" t="s">
        <v>40</v>
      </c>
      <c r="AK2" s="35" t="s">
        <v>41</v>
      </c>
      <c r="AL2" s="35" t="s">
        <v>42</v>
      </c>
      <c r="AM2" s="36" t="s">
        <v>43</v>
      </c>
      <c r="AN2" s="33" t="s">
        <v>44</v>
      </c>
      <c r="AT2" s="37"/>
      <c r="AU2" s="38" t="s">
        <v>45</v>
      </c>
      <c r="AV2" s="38" t="s">
        <v>46</v>
      </c>
      <c r="AW2" s="38" t="s">
        <v>47</v>
      </c>
      <c r="AX2" s="38" t="s">
        <v>48</v>
      </c>
    </row>
    <row r="3" spans="1:50" x14ac:dyDescent="0.25">
      <c r="A3" s="191"/>
      <c r="B3" s="191" t="s">
        <v>21</v>
      </c>
      <c r="C3" s="191" t="s">
        <v>22</v>
      </c>
      <c r="D3" s="191" t="s">
        <v>23</v>
      </c>
      <c r="E3" s="191" t="s">
        <v>24</v>
      </c>
      <c r="F3" s="191" t="s">
        <v>25</v>
      </c>
      <c r="G3" s="191"/>
      <c r="H3" s="192">
        <v>0</v>
      </c>
      <c r="I3" s="192">
        <v>0</v>
      </c>
      <c r="K3" s="39">
        <f t="shared" ref="K3:N3" si="0">SUM(K$4:K$13018)</f>
        <v>518800</v>
      </c>
      <c r="L3" s="40">
        <f t="shared" si="0"/>
        <v>15800</v>
      </c>
      <c r="M3" s="41">
        <f t="shared" si="0"/>
        <v>503000</v>
      </c>
      <c r="N3" s="39">
        <f t="shared" si="0"/>
        <v>0</v>
      </c>
      <c r="P3" s="42">
        <f>SUM(P$4:P$3018)</f>
        <v>15800</v>
      </c>
      <c r="Q3" s="43">
        <f t="shared" ref="Q3:AA3" si="1">SUM(Q$4:Q$3018)</f>
        <v>0</v>
      </c>
      <c r="R3" s="43">
        <f t="shared" si="1"/>
        <v>0</v>
      </c>
      <c r="S3" s="43">
        <f t="shared" si="1"/>
        <v>0</v>
      </c>
      <c r="T3" s="43">
        <f t="shared" si="1"/>
        <v>0</v>
      </c>
      <c r="U3" s="43">
        <f t="shared" si="1"/>
        <v>0</v>
      </c>
      <c r="V3" s="43">
        <f t="shared" si="1"/>
        <v>0</v>
      </c>
      <c r="W3" s="43">
        <f t="shared" si="1"/>
        <v>0</v>
      </c>
      <c r="X3" s="43">
        <f t="shared" si="1"/>
        <v>0</v>
      </c>
      <c r="Y3" s="43">
        <f t="shared" si="1"/>
        <v>0</v>
      </c>
      <c r="Z3" s="44">
        <f t="shared" si="1"/>
        <v>0</v>
      </c>
      <c r="AA3" s="45">
        <f t="shared" si="1"/>
        <v>15800</v>
      </c>
      <c r="AC3" s="46">
        <f t="shared" ref="AC3:AN3" si="2">SUM(AC$4:AC$3018)</f>
        <v>72000</v>
      </c>
      <c r="AD3" s="47">
        <f t="shared" si="2"/>
        <v>0</v>
      </c>
      <c r="AE3" s="47">
        <f t="shared" si="2"/>
        <v>0</v>
      </c>
      <c r="AF3" s="47">
        <f t="shared" si="2"/>
        <v>0</v>
      </c>
      <c r="AG3" s="47">
        <f t="shared" si="2"/>
        <v>0</v>
      </c>
      <c r="AH3" s="47">
        <f t="shared" si="2"/>
        <v>0</v>
      </c>
      <c r="AI3" s="47">
        <f t="shared" si="2"/>
        <v>100000</v>
      </c>
      <c r="AJ3" s="47">
        <f t="shared" si="2"/>
        <v>0</v>
      </c>
      <c r="AK3" s="47">
        <f t="shared" si="2"/>
        <v>0</v>
      </c>
      <c r="AL3" s="47">
        <f t="shared" si="2"/>
        <v>0</v>
      </c>
      <c r="AM3" s="48">
        <f t="shared" si="2"/>
        <v>0</v>
      </c>
      <c r="AN3" s="45">
        <f t="shared" si="2"/>
        <v>172000</v>
      </c>
      <c r="AT3" s="49" t="s">
        <v>49</v>
      </c>
      <c r="AU3" s="49">
        <f t="shared" ref="AU3:AV3" si="3">SUM(AU$4:AU$3018)</f>
        <v>18</v>
      </c>
      <c r="AV3" s="49">
        <f t="shared" si="3"/>
        <v>18</v>
      </c>
      <c r="AW3" s="49" t="s">
        <v>50</v>
      </c>
      <c r="AX3" s="49" t="s">
        <v>50</v>
      </c>
    </row>
    <row r="4" spans="1:50" x14ac:dyDescent="0.25">
      <c r="A4" s="176">
        <v>893</v>
      </c>
      <c r="B4" s="194" t="s">
        <v>51</v>
      </c>
      <c r="C4" s="194" t="s">
        <v>52</v>
      </c>
      <c r="D4" s="194">
        <v>2293</v>
      </c>
      <c r="E4" s="194" t="s">
        <v>53</v>
      </c>
      <c r="F4" s="194" t="s">
        <v>54</v>
      </c>
      <c r="G4" s="50" t="str">
        <f t="shared" ref="G4:G22" si="4">IF(ISNA($AT4),"Nincs rögzítve!",IF(AW4=0,"Hiányzik a rövidtávú terv!",IF(AX4=0,"Hiányzik a hosszútávú terv!",IF(AU4=AV4,"Kitöltés rendben!",IF(AU4&lt;&gt;AV4,"Kitöltési hiba!","Kitöltési hiba!")))))</f>
        <v>Nincs rögzítve!</v>
      </c>
      <c r="H4" s="193" t="s">
        <v>0</v>
      </c>
      <c r="I4" s="193" t="s">
        <v>0</v>
      </c>
      <c r="K4" s="51">
        <f t="shared" ref="K4:K22" si="5">L4+M4</f>
        <v>0</v>
      </c>
      <c r="L4" s="52">
        <f>SUMIF(F_IV_1A!$F:$F,$C4,F_IV_1A!$N:$N)</f>
        <v>0</v>
      </c>
      <c r="M4" s="52">
        <f>SUMIF(F_IV_1A!$F:$F,$C4,F_IV_1A!$O:$O)</f>
        <v>0</v>
      </c>
      <c r="N4" s="52">
        <f>SUMIF(F_IV_1A!$F:$F,$C4,F_IV_1A!$P:$P)</f>
        <v>0</v>
      </c>
      <c r="P4" s="53">
        <f>SUMIF(F_IV_1A!$F:$F,$C4,F_IV_1A!R:R)</f>
        <v>0</v>
      </c>
      <c r="Q4" s="53">
        <f>SUMIF(F_IV_1A!$F:$F,$C4,F_IV_1A!S:S)</f>
        <v>0</v>
      </c>
      <c r="R4" s="53">
        <f>SUMIF(F_IV_1A!$F:$F,$C4,F_IV_1A!T:T)</f>
        <v>0</v>
      </c>
      <c r="S4" s="53">
        <f>SUMIF(F_IV_1A!$F:$F,$C4,F_IV_1A!U:U)</f>
        <v>0</v>
      </c>
      <c r="T4" s="53">
        <f>SUMIF(F_IV_1A!$F:$F,$C4,F_IV_1A!V:V)</f>
        <v>0</v>
      </c>
      <c r="U4" s="53">
        <f>SUMIF(F_IV_1A!$F:$F,$C4,F_IV_1A!W:W)</f>
        <v>0</v>
      </c>
      <c r="V4" s="53">
        <f>SUMIF(F_IV_1A!$F:$F,$C4,F_IV_1A!X:X)</f>
        <v>0</v>
      </c>
      <c r="W4" s="53">
        <f>SUMIF(F_IV_1A!$F:$F,$C4,F_IV_1A!Y:Y)</f>
        <v>0</v>
      </c>
      <c r="X4" s="53">
        <f>SUMIF(F_IV_1A!$F:$F,$C4,F_IV_1A!Z:Z)</f>
        <v>0</v>
      </c>
      <c r="Y4" s="53">
        <f>SUMIF(F_IV_1A!$F:$F,$C4,F_IV_1A!AA:AA)</f>
        <v>0</v>
      </c>
      <c r="Z4" s="54">
        <f>SUMIF(F_IV_1A!$F:$F,$C4,F_IV_1A!AB:AB)</f>
        <v>0</v>
      </c>
      <c r="AA4" s="55">
        <f t="shared" ref="AA4:AA22" si="6">SUM(P4:Z4)</f>
        <v>0</v>
      </c>
      <c r="AC4" s="56">
        <f>SUMIF(F_IV_1A!$F:$F,$C4,F_IV_1A!AF:AF)</f>
        <v>0</v>
      </c>
      <c r="AD4" s="56">
        <f>SUMIF(F_IV_1A!$F:$F,$C4,F_IV_1A!AG:AG)</f>
        <v>0</v>
      </c>
      <c r="AE4" s="56">
        <f>SUMIF(F_IV_1A!$F:$F,$C4,F_IV_1A!AH:AH)</f>
        <v>0</v>
      </c>
      <c r="AF4" s="56">
        <f>SUMIF(F_IV_1A!$F:$F,$C4,F_IV_1A!AI:AI)</f>
        <v>0</v>
      </c>
      <c r="AG4" s="56">
        <f>SUMIF(F_IV_1A!$F:$F,$C4,F_IV_1A!AJ:AJ)</f>
        <v>0</v>
      </c>
      <c r="AH4" s="56">
        <f>SUMIF(F_IV_1A!$F:$F,$C4,F_IV_1A!AK:AK)</f>
        <v>0</v>
      </c>
      <c r="AI4" s="56">
        <f>SUMIF(F_IV_1A!$F:$F,$C4,F_IV_1A!AL:AL)</f>
        <v>0</v>
      </c>
      <c r="AJ4" s="56">
        <f>SUMIF(F_IV_1A!$F:$F,$C4,F_IV_1A!AM:AM)</f>
        <v>0</v>
      </c>
      <c r="AK4" s="56">
        <f>SUMIF(F_IV_1A!$F:$F,$C4,F_IV_1A!AN:AN)</f>
        <v>0</v>
      </c>
      <c r="AL4" s="56">
        <f>SUMIF(F_IV_1A!$F:$F,$C4,F_IV_1A!AO:AO)</f>
        <v>0</v>
      </c>
      <c r="AM4" s="56">
        <f>SUMIF(F_IV_1A!$F:$F,$C4,F_IV_1A!AP:AP)</f>
        <v>0</v>
      </c>
      <c r="AN4" s="55">
        <f t="shared" ref="AN4:AN22" si="7">SUM(AC4:AM4)</f>
        <v>0</v>
      </c>
      <c r="AT4" s="23" t="e">
        <f>INDEX(F_IV_1A!$G:$G,MATCH($C4,F_IV_1A!$F:$F,0))</f>
        <v>#N/A</v>
      </c>
      <c r="AU4" s="23">
        <f>COUNTIF(F_IV_1A!$AY$3:$AY$1517,$D4)</f>
        <v>0</v>
      </c>
      <c r="AV4" s="23">
        <f>SUMIF(F_IV_1A!$AY$3:$AY$1517,$D4,F_IV_1A!$CF$3:$CF$1517)</f>
        <v>0</v>
      </c>
      <c r="AW4" s="23">
        <f>SUMIF(F_IV_1A!$AY:$AY,$D4,F_IV_1A!$CG:$CG)</f>
        <v>0</v>
      </c>
      <c r="AX4" s="23">
        <f>SUMIF(F_IV_1A!$AY:$AY,$D4,F_IV_1A!$CG:$CG)</f>
        <v>0</v>
      </c>
    </row>
    <row r="5" spans="1:50" x14ac:dyDescent="0.25">
      <c r="A5" s="176">
        <v>894</v>
      </c>
      <c r="B5" s="194" t="s">
        <v>55</v>
      </c>
      <c r="C5" s="194" t="s">
        <v>56</v>
      </c>
      <c r="D5" s="194">
        <v>2294</v>
      </c>
      <c r="E5" s="194" t="s">
        <v>57</v>
      </c>
      <c r="F5" s="194" t="s">
        <v>58</v>
      </c>
      <c r="G5" s="50" t="str">
        <f t="shared" si="4"/>
        <v>Nincs rögzítve!</v>
      </c>
      <c r="H5" s="193" t="s">
        <v>0</v>
      </c>
      <c r="I5" s="193" t="s">
        <v>0</v>
      </c>
      <c r="K5" s="51">
        <f t="shared" si="5"/>
        <v>0</v>
      </c>
      <c r="L5" s="52">
        <f>SUMIF(F_IV_1A!$F:$F,$C5,F_IV_1A!$N:$N)</f>
        <v>0</v>
      </c>
      <c r="M5" s="52">
        <f>SUMIF(F_IV_1A!$F:$F,$C5,F_IV_1A!$O:$O)</f>
        <v>0</v>
      </c>
      <c r="N5" s="52">
        <f>SUMIF(F_IV_1A!$F:$F,$C5,F_IV_1A!$P:$P)</f>
        <v>0</v>
      </c>
      <c r="P5" s="53">
        <f>SUMIF(F_IV_1A!$F:$F,$C5,F_IV_1A!R:R)</f>
        <v>0</v>
      </c>
      <c r="Q5" s="53">
        <f>SUMIF(F_IV_1A!$F:$F,$C5,F_IV_1A!S:S)</f>
        <v>0</v>
      </c>
      <c r="R5" s="53">
        <f>SUMIF(F_IV_1A!$F:$F,$C5,F_IV_1A!T:T)</f>
        <v>0</v>
      </c>
      <c r="S5" s="53">
        <f>SUMIF(F_IV_1A!$F:$F,$C5,F_IV_1A!U:U)</f>
        <v>0</v>
      </c>
      <c r="T5" s="53">
        <f>SUMIF(F_IV_1A!$F:$F,$C5,F_IV_1A!V:V)</f>
        <v>0</v>
      </c>
      <c r="U5" s="53">
        <f>SUMIF(F_IV_1A!$F:$F,$C5,F_IV_1A!W:W)</f>
        <v>0</v>
      </c>
      <c r="V5" s="53">
        <f>SUMIF(F_IV_1A!$F:$F,$C5,F_IV_1A!X:X)</f>
        <v>0</v>
      </c>
      <c r="W5" s="53">
        <f>SUMIF(F_IV_1A!$F:$F,$C5,F_IV_1A!Y:Y)</f>
        <v>0</v>
      </c>
      <c r="X5" s="53">
        <f>SUMIF(F_IV_1A!$F:$F,$C5,F_IV_1A!Z:Z)</f>
        <v>0</v>
      </c>
      <c r="Y5" s="53">
        <f>SUMIF(F_IV_1A!$F:$F,$C5,F_IV_1A!AA:AA)</f>
        <v>0</v>
      </c>
      <c r="Z5" s="54">
        <f>SUMIF(F_IV_1A!$F:$F,$C5,F_IV_1A!AB:AB)</f>
        <v>0</v>
      </c>
      <c r="AA5" s="55">
        <f t="shared" si="6"/>
        <v>0</v>
      </c>
      <c r="AC5" s="56">
        <f>SUMIF(F_IV_1A!$F:$F,$C5,F_IV_1A!AF:AF)</f>
        <v>0</v>
      </c>
      <c r="AD5" s="56">
        <f>SUMIF(F_IV_1A!$F:$F,$C5,F_IV_1A!AG:AG)</f>
        <v>0</v>
      </c>
      <c r="AE5" s="56">
        <f>SUMIF(F_IV_1A!$F:$F,$C5,F_IV_1A!AH:AH)</f>
        <v>0</v>
      </c>
      <c r="AF5" s="56">
        <f>SUMIF(F_IV_1A!$F:$F,$C5,F_IV_1A!AI:AI)</f>
        <v>0</v>
      </c>
      <c r="AG5" s="56">
        <f>SUMIF(F_IV_1A!$F:$F,$C5,F_IV_1A!AJ:AJ)</f>
        <v>0</v>
      </c>
      <c r="AH5" s="56">
        <f>SUMIF(F_IV_1A!$F:$F,$C5,F_IV_1A!AK:AK)</f>
        <v>0</v>
      </c>
      <c r="AI5" s="56">
        <f>SUMIF(F_IV_1A!$F:$F,$C5,F_IV_1A!AL:AL)</f>
        <v>0</v>
      </c>
      <c r="AJ5" s="56">
        <f>SUMIF(F_IV_1A!$F:$F,$C5,F_IV_1A!AM:AM)</f>
        <v>0</v>
      </c>
      <c r="AK5" s="56">
        <f>SUMIF(F_IV_1A!$F:$F,$C5,F_IV_1A!AN:AN)</f>
        <v>0</v>
      </c>
      <c r="AL5" s="56">
        <f>SUMIF(F_IV_1A!$F:$F,$C5,F_IV_1A!AO:AO)</f>
        <v>0</v>
      </c>
      <c r="AM5" s="56">
        <f>SUMIF(F_IV_1A!$F:$F,$C5,F_IV_1A!AP:AP)</f>
        <v>0</v>
      </c>
      <c r="AN5" s="55">
        <f t="shared" si="7"/>
        <v>0</v>
      </c>
      <c r="AT5" s="23" t="e">
        <f>INDEX(F_IV_1A!$G:$G,MATCH($C5,F_IV_1A!$F:$F,0))</f>
        <v>#N/A</v>
      </c>
      <c r="AU5" s="23">
        <f>COUNTIF(F_IV_1A!$AY$3:$AY$1517,$D5)</f>
        <v>0</v>
      </c>
      <c r="AV5" s="23">
        <f>SUMIF(F_IV_1A!$AY$3:$AY$1517,$D5,F_IV_1A!$CF$3:$CF$1517)</f>
        <v>0</v>
      </c>
      <c r="AW5" s="23">
        <f>SUMIF(F_IV_1A!$AY:$AY,$D5,F_IV_1A!$CG:$CG)</f>
        <v>0</v>
      </c>
      <c r="AX5" s="23">
        <f>SUMIF(F_IV_1A!$AY:$AY,$D5,F_IV_1A!$CG:$CG)</f>
        <v>0</v>
      </c>
    </row>
    <row r="6" spans="1:50" x14ac:dyDescent="0.25">
      <c r="A6" s="176">
        <v>895</v>
      </c>
      <c r="B6" s="194" t="s">
        <v>59</v>
      </c>
      <c r="C6" s="194" t="s">
        <v>60</v>
      </c>
      <c r="D6" s="194">
        <v>2295</v>
      </c>
      <c r="E6" s="194" t="s">
        <v>61</v>
      </c>
      <c r="F6" s="194" t="s">
        <v>62</v>
      </c>
      <c r="G6" s="50" t="str">
        <f t="shared" si="4"/>
        <v>Nincs rögzítve!</v>
      </c>
      <c r="H6" s="193" t="s">
        <v>0</v>
      </c>
      <c r="I6" s="193" t="s">
        <v>0</v>
      </c>
      <c r="K6" s="51">
        <f t="shared" si="5"/>
        <v>0</v>
      </c>
      <c r="L6" s="52">
        <f>SUMIF(F_IV_1A!$F:$F,$C6,F_IV_1A!$N:$N)</f>
        <v>0</v>
      </c>
      <c r="M6" s="52">
        <f>SUMIF(F_IV_1A!$F:$F,$C6,F_IV_1A!$O:$O)</f>
        <v>0</v>
      </c>
      <c r="N6" s="52">
        <f>SUMIF(F_IV_1A!$F:$F,$C6,F_IV_1A!$P:$P)</f>
        <v>0</v>
      </c>
      <c r="P6" s="53">
        <f>SUMIF(F_IV_1A!$F:$F,$C6,F_IV_1A!R:R)</f>
        <v>0</v>
      </c>
      <c r="Q6" s="53">
        <f>SUMIF(F_IV_1A!$F:$F,$C6,F_IV_1A!S:S)</f>
        <v>0</v>
      </c>
      <c r="R6" s="53">
        <f>SUMIF(F_IV_1A!$F:$F,$C6,F_IV_1A!T:T)</f>
        <v>0</v>
      </c>
      <c r="S6" s="53">
        <f>SUMIF(F_IV_1A!$F:$F,$C6,F_IV_1A!U:U)</f>
        <v>0</v>
      </c>
      <c r="T6" s="53">
        <f>SUMIF(F_IV_1A!$F:$F,$C6,F_IV_1A!V:V)</f>
        <v>0</v>
      </c>
      <c r="U6" s="53">
        <f>SUMIF(F_IV_1A!$F:$F,$C6,F_IV_1A!W:W)</f>
        <v>0</v>
      </c>
      <c r="V6" s="53">
        <f>SUMIF(F_IV_1A!$F:$F,$C6,F_IV_1A!X:X)</f>
        <v>0</v>
      </c>
      <c r="W6" s="53">
        <f>SUMIF(F_IV_1A!$F:$F,$C6,F_IV_1A!Y:Y)</f>
        <v>0</v>
      </c>
      <c r="X6" s="53">
        <f>SUMIF(F_IV_1A!$F:$F,$C6,F_IV_1A!Z:Z)</f>
        <v>0</v>
      </c>
      <c r="Y6" s="53">
        <f>SUMIF(F_IV_1A!$F:$F,$C6,F_IV_1A!AA:AA)</f>
        <v>0</v>
      </c>
      <c r="Z6" s="54">
        <f>SUMIF(F_IV_1A!$F:$F,$C6,F_IV_1A!AB:AB)</f>
        <v>0</v>
      </c>
      <c r="AA6" s="55">
        <f t="shared" si="6"/>
        <v>0</v>
      </c>
      <c r="AC6" s="56">
        <f>SUMIF(F_IV_1A!$F:$F,$C6,F_IV_1A!AF:AF)</f>
        <v>0</v>
      </c>
      <c r="AD6" s="56">
        <f>SUMIF(F_IV_1A!$F:$F,$C6,F_IV_1A!AG:AG)</f>
        <v>0</v>
      </c>
      <c r="AE6" s="56">
        <f>SUMIF(F_IV_1A!$F:$F,$C6,F_IV_1A!AH:AH)</f>
        <v>0</v>
      </c>
      <c r="AF6" s="56">
        <f>SUMIF(F_IV_1A!$F:$F,$C6,F_IV_1A!AI:AI)</f>
        <v>0</v>
      </c>
      <c r="AG6" s="56">
        <f>SUMIF(F_IV_1A!$F:$F,$C6,F_IV_1A!AJ:AJ)</f>
        <v>0</v>
      </c>
      <c r="AH6" s="56">
        <f>SUMIF(F_IV_1A!$F:$F,$C6,F_IV_1A!AK:AK)</f>
        <v>0</v>
      </c>
      <c r="AI6" s="56">
        <f>SUMIF(F_IV_1A!$F:$F,$C6,F_IV_1A!AL:AL)</f>
        <v>0</v>
      </c>
      <c r="AJ6" s="56">
        <f>SUMIF(F_IV_1A!$F:$F,$C6,F_IV_1A!AM:AM)</f>
        <v>0</v>
      </c>
      <c r="AK6" s="56">
        <f>SUMIF(F_IV_1A!$F:$F,$C6,F_IV_1A!AN:AN)</f>
        <v>0</v>
      </c>
      <c r="AL6" s="56">
        <f>SUMIF(F_IV_1A!$F:$F,$C6,F_IV_1A!AO:AO)</f>
        <v>0</v>
      </c>
      <c r="AM6" s="56">
        <f>SUMIF(F_IV_1A!$F:$F,$C6,F_IV_1A!AP:AP)</f>
        <v>0</v>
      </c>
      <c r="AN6" s="55">
        <f t="shared" si="7"/>
        <v>0</v>
      </c>
      <c r="AT6" s="23" t="e">
        <f>INDEX(F_IV_1A!$G:$G,MATCH($C6,F_IV_1A!$F:$F,0))</f>
        <v>#N/A</v>
      </c>
      <c r="AU6" s="23">
        <f>COUNTIF(F_IV_1A!$AY$3:$AY$1517,$D6)</f>
        <v>0</v>
      </c>
      <c r="AV6" s="23">
        <f>SUMIF(F_IV_1A!$AY$3:$AY$1517,$D6,F_IV_1A!$CF$3:$CF$1517)</f>
        <v>0</v>
      </c>
      <c r="AW6" s="23">
        <f>SUMIF(F_IV_1A!$AY:$AY,$D6,F_IV_1A!$CG:$CG)</f>
        <v>0</v>
      </c>
      <c r="AX6" s="23">
        <f>SUMIF(F_IV_1A!$AY:$AY,$D6,F_IV_1A!$CG:$CG)</f>
        <v>0</v>
      </c>
    </row>
    <row r="7" spans="1:50" x14ac:dyDescent="0.25">
      <c r="A7" s="176">
        <v>896</v>
      </c>
      <c r="B7" s="194" t="s">
        <v>63</v>
      </c>
      <c r="C7" s="194" t="s">
        <v>64</v>
      </c>
      <c r="D7" s="194">
        <v>2296</v>
      </c>
      <c r="E7" s="194" t="s">
        <v>65</v>
      </c>
      <c r="F7" s="194" t="s">
        <v>66</v>
      </c>
      <c r="G7" s="50" t="str">
        <f t="shared" si="4"/>
        <v>Nincs rögzítve!</v>
      </c>
      <c r="H7" s="193" t="s">
        <v>0</v>
      </c>
      <c r="I7" s="193" t="s">
        <v>0</v>
      </c>
      <c r="K7" s="51">
        <f t="shared" si="5"/>
        <v>0</v>
      </c>
      <c r="L7" s="52">
        <f>SUMIF(F_IV_1A!$F:$F,$C7,F_IV_1A!$N:$N)</f>
        <v>0</v>
      </c>
      <c r="M7" s="52">
        <f>SUMIF(F_IV_1A!$F:$F,$C7,F_IV_1A!$O:$O)</f>
        <v>0</v>
      </c>
      <c r="N7" s="52">
        <f>SUMIF(F_IV_1A!$F:$F,$C7,F_IV_1A!$P:$P)</f>
        <v>0</v>
      </c>
      <c r="P7" s="53">
        <f>SUMIF(F_IV_1A!$F:$F,$C7,F_IV_1A!R:R)</f>
        <v>0</v>
      </c>
      <c r="Q7" s="53">
        <f>SUMIF(F_IV_1A!$F:$F,$C7,F_IV_1A!S:S)</f>
        <v>0</v>
      </c>
      <c r="R7" s="53">
        <f>SUMIF(F_IV_1A!$F:$F,$C7,F_IV_1A!T:T)</f>
        <v>0</v>
      </c>
      <c r="S7" s="53">
        <f>SUMIF(F_IV_1A!$F:$F,$C7,F_IV_1A!U:U)</f>
        <v>0</v>
      </c>
      <c r="T7" s="53">
        <f>SUMIF(F_IV_1A!$F:$F,$C7,F_IV_1A!V:V)</f>
        <v>0</v>
      </c>
      <c r="U7" s="53">
        <f>SUMIF(F_IV_1A!$F:$F,$C7,F_IV_1A!W:W)</f>
        <v>0</v>
      </c>
      <c r="V7" s="53">
        <f>SUMIF(F_IV_1A!$F:$F,$C7,F_IV_1A!X:X)</f>
        <v>0</v>
      </c>
      <c r="W7" s="53">
        <f>SUMIF(F_IV_1A!$F:$F,$C7,F_IV_1A!Y:Y)</f>
        <v>0</v>
      </c>
      <c r="X7" s="53">
        <f>SUMIF(F_IV_1A!$F:$F,$C7,F_IV_1A!Z:Z)</f>
        <v>0</v>
      </c>
      <c r="Y7" s="53">
        <f>SUMIF(F_IV_1A!$F:$F,$C7,F_IV_1A!AA:AA)</f>
        <v>0</v>
      </c>
      <c r="Z7" s="54">
        <f>SUMIF(F_IV_1A!$F:$F,$C7,F_IV_1A!AB:AB)</f>
        <v>0</v>
      </c>
      <c r="AA7" s="55">
        <f t="shared" si="6"/>
        <v>0</v>
      </c>
      <c r="AC7" s="56">
        <f>SUMIF(F_IV_1A!$F:$F,$C7,F_IV_1A!AF:AF)</f>
        <v>0</v>
      </c>
      <c r="AD7" s="56">
        <f>SUMIF(F_IV_1A!$F:$F,$C7,F_IV_1A!AG:AG)</f>
        <v>0</v>
      </c>
      <c r="AE7" s="56">
        <f>SUMIF(F_IV_1A!$F:$F,$C7,F_IV_1A!AH:AH)</f>
        <v>0</v>
      </c>
      <c r="AF7" s="56">
        <f>SUMIF(F_IV_1A!$F:$F,$C7,F_IV_1A!AI:AI)</f>
        <v>0</v>
      </c>
      <c r="AG7" s="56">
        <f>SUMIF(F_IV_1A!$F:$F,$C7,F_IV_1A!AJ:AJ)</f>
        <v>0</v>
      </c>
      <c r="AH7" s="56">
        <f>SUMIF(F_IV_1A!$F:$F,$C7,F_IV_1A!AK:AK)</f>
        <v>0</v>
      </c>
      <c r="AI7" s="56">
        <f>SUMIF(F_IV_1A!$F:$F,$C7,F_IV_1A!AL:AL)</f>
        <v>0</v>
      </c>
      <c r="AJ7" s="56">
        <f>SUMIF(F_IV_1A!$F:$F,$C7,F_IV_1A!AM:AM)</f>
        <v>0</v>
      </c>
      <c r="AK7" s="56">
        <f>SUMIF(F_IV_1A!$F:$F,$C7,F_IV_1A!AN:AN)</f>
        <v>0</v>
      </c>
      <c r="AL7" s="56">
        <f>SUMIF(F_IV_1A!$F:$F,$C7,F_IV_1A!AO:AO)</f>
        <v>0</v>
      </c>
      <c r="AM7" s="56">
        <f>SUMIF(F_IV_1A!$F:$F,$C7,F_IV_1A!AP:AP)</f>
        <v>0</v>
      </c>
      <c r="AN7" s="55">
        <f t="shared" si="7"/>
        <v>0</v>
      </c>
      <c r="AT7" s="23" t="e">
        <f>INDEX(F_IV_1A!$G:$G,MATCH($C7,F_IV_1A!$F:$F,0))</f>
        <v>#N/A</v>
      </c>
      <c r="AU7" s="23">
        <f>COUNTIF(F_IV_1A!$AY$3:$AY$1517,$D7)</f>
        <v>0</v>
      </c>
      <c r="AV7" s="23">
        <f>SUMIF(F_IV_1A!$AY$3:$AY$1517,$D7,F_IV_1A!$CF$3:$CF$1517)</f>
        <v>0</v>
      </c>
      <c r="AW7" s="23">
        <f>SUMIF(F_IV_1A!$AY:$AY,$D7,F_IV_1A!$CG:$CG)</f>
        <v>0</v>
      </c>
      <c r="AX7" s="23">
        <f>SUMIF(F_IV_1A!$AY:$AY,$D7,F_IV_1A!$CG:$CG)</f>
        <v>0</v>
      </c>
    </row>
    <row r="8" spans="1:50" x14ac:dyDescent="0.25">
      <c r="A8" s="176">
        <v>897</v>
      </c>
      <c r="B8" s="194" t="s">
        <v>67</v>
      </c>
      <c r="C8" s="194" t="s">
        <v>68</v>
      </c>
      <c r="D8" s="194">
        <v>2297</v>
      </c>
      <c r="E8" s="194" t="s">
        <v>69</v>
      </c>
      <c r="F8" s="194" t="s">
        <v>70</v>
      </c>
      <c r="G8" s="50" t="str">
        <f t="shared" si="4"/>
        <v>Nincs rögzítve!</v>
      </c>
      <c r="H8" s="193" t="s">
        <v>0</v>
      </c>
      <c r="I8" s="193" t="s">
        <v>0</v>
      </c>
      <c r="K8" s="51">
        <f t="shared" si="5"/>
        <v>0</v>
      </c>
      <c r="L8" s="52">
        <f>SUMIF(F_IV_1A!$F:$F,$C8,F_IV_1A!$N:$N)</f>
        <v>0</v>
      </c>
      <c r="M8" s="52">
        <f>SUMIF(F_IV_1A!$F:$F,$C8,F_IV_1A!$O:$O)</f>
        <v>0</v>
      </c>
      <c r="N8" s="52">
        <f>SUMIF(F_IV_1A!$F:$F,$C8,F_IV_1A!$P:$P)</f>
        <v>0</v>
      </c>
      <c r="P8" s="53">
        <f>SUMIF(F_IV_1A!$F:$F,$C8,F_IV_1A!R:R)</f>
        <v>0</v>
      </c>
      <c r="Q8" s="53">
        <f>SUMIF(F_IV_1A!$F:$F,$C8,F_IV_1A!S:S)</f>
        <v>0</v>
      </c>
      <c r="R8" s="53">
        <f>SUMIF(F_IV_1A!$F:$F,$C8,F_IV_1A!T:T)</f>
        <v>0</v>
      </c>
      <c r="S8" s="53">
        <f>SUMIF(F_IV_1A!$F:$F,$C8,F_IV_1A!U:U)</f>
        <v>0</v>
      </c>
      <c r="T8" s="53">
        <f>SUMIF(F_IV_1A!$F:$F,$C8,F_IV_1A!V:V)</f>
        <v>0</v>
      </c>
      <c r="U8" s="53">
        <f>SUMIF(F_IV_1A!$F:$F,$C8,F_IV_1A!W:W)</f>
        <v>0</v>
      </c>
      <c r="V8" s="53">
        <f>SUMIF(F_IV_1A!$F:$F,$C8,F_IV_1A!X:X)</f>
        <v>0</v>
      </c>
      <c r="W8" s="53">
        <f>SUMIF(F_IV_1A!$F:$F,$C8,F_IV_1A!Y:Y)</f>
        <v>0</v>
      </c>
      <c r="X8" s="53">
        <f>SUMIF(F_IV_1A!$F:$F,$C8,F_IV_1A!Z:Z)</f>
        <v>0</v>
      </c>
      <c r="Y8" s="53">
        <f>SUMIF(F_IV_1A!$F:$F,$C8,F_IV_1A!AA:AA)</f>
        <v>0</v>
      </c>
      <c r="Z8" s="54">
        <f>SUMIF(F_IV_1A!$F:$F,$C8,F_IV_1A!AB:AB)</f>
        <v>0</v>
      </c>
      <c r="AA8" s="55">
        <f t="shared" si="6"/>
        <v>0</v>
      </c>
      <c r="AC8" s="56">
        <f>SUMIF(F_IV_1A!$F:$F,$C8,F_IV_1A!AF:AF)</f>
        <v>0</v>
      </c>
      <c r="AD8" s="56">
        <f>SUMIF(F_IV_1A!$F:$F,$C8,F_IV_1A!AG:AG)</f>
        <v>0</v>
      </c>
      <c r="AE8" s="56">
        <f>SUMIF(F_IV_1A!$F:$F,$C8,F_IV_1A!AH:AH)</f>
        <v>0</v>
      </c>
      <c r="AF8" s="56">
        <f>SUMIF(F_IV_1A!$F:$F,$C8,F_IV_1A!AI:AI)</f>
        <v>0</v>
      </c>
      <c r="AG8" s="56">
        <f>SUMIF(F_IV_1A!$F:$F,$C8,F_IV_1A!AJ:AJ)</f>
        <v>0</v>
      </c>
      <c r="AH8" s="56">
        <f>SUMIF(F_IV_1A!$F:$F,$C8,F_IV_1A!AK:AK)</f>
        <v>0</v>
      </c>
      <c r="AI8" s="56">
        <f>SUMIF(F_IV_1A!$F:$F,$C8,F_IV_1A!AL:AL)</f>
        <v>0</v>
      </c>
      <c r="AJ8" s="56">
        <f>SUMIF(F_IV_1A!$F:$F,$C8,F_IV_1A!AM:AM)</f>
        <v>0</v>
      </c>
      <c r="AK8" s="56">
        <f>SUMIF(F_IV_1A!$F:$F,$C8,F_IV_1A!AN:AN)</f>
        <v>0</v>
      </c>
      <c r="AL8" s="56">
        <f>SUMIF(F_IV_1A!$F:$F,$C8,F_IV_1A!AO:AO)</f>
        <v>0</v>
      </c>
      <c r="AM8" s="56">
        <f>SUMIF(F_IV_1A!$F:$F,$C8,F_IV_1A!AP:AP)</f>
        <v>0</v>
      </c>
      <c r="AN8" s="55">
        <f t="shared" si="7"/>
        <v>0</v>
      </c>
      <c r="AT8" s="23" t="e">
        <f>INDEX(F_IV_1A!$G:$G,MATCH($C8,F_IV_1A!$F:$F,0))</f>
        <v>#N/A</v>
      </c>
      <c r="AU8" s="23">
        <f>COUNTIF(F_IV_1A!$AY$3:$AY$1517,$D8)</f>
        <v>0</v>
      </c>
      <c r="AV8" s="23">
        <f>SUMIF(F_IV_1A!$AY$3:$AY$1517,$D8,F_IV_1A!$CF$3:$CF$1517)</f>
        <v>0</v>
      </c>
      <c r="AW8" s="23">
        <f>SUMIF(F_IV_1A!$AY:$AY,$D8,F_IV_1A!$CG:$CG)</f>
        <v>0</v>
      </c>
      <c r="AX8" s="23">
        <f>SUMIF(F_IV_1A!$AY:$AY,$D8,F_IV_1A!$CG:$CG)</f>
        <v>0</v>
      </c>
    </row>
    <row r="9" spans="1:50" x14ac:dyDescent="0.25">
      <c r="A9" s="176">
        <v>898</v>
      </c>
      <c r="B9" s="194" t="s">
        <v>71</v>
      </c>
      <c r="C9" s="194" t="s">
        <v>72</v>
      </c>
      <c r="D9" s="194">
        <v>2298</v>
      </c>
      <c r="E9" s="194" t="s">
        <v>73</v>
      </c>
      <c r="F9" s="194" t="s">
        <v>74</v>
      </c>
      <c r="G9" s="50" t="str">
        <f t="shared" si="4"/>
        <v>Nincs rögzítve!</v>
      </c>
      <c r="H9" s="193" t="s">
        <v>0</v>
      </c>
      <c r="I9" s="193" t="s">
        <v>0</v>
      </c>
      <c r="K9" s="51">
        <f t="shared" si="5"/>
        <v>0</v>
      </c>
      <c r="L9" s="52">
        <f>SUMIF(F_IV_1A!$F:$F,$C9,F_IV_1A!$N:$N)</f>
        <v>0</v>
      </c>
      <c r="M9" s="52">
        <f>SUMIF(F_IV_1A!$F:$F,$C9,F_IV_1A!$O:$O)</f>
        <v>0</v>
      </c>
      <c r="N9" s="52">
        <f>SUMIF(F_IV_1A!$F:$F,$C9,F_IV_1A!$P:$P)</f>
        <v>0</v>
      </c>
      <c r="P9" s="53">
        <f>SUMIF(F_IV_1A!$F:$F,$C9,F_IV_1A!R:R)</f>
        <v>0</v>
      </c>
      <c r="Q9" s="53">
        <f>SUMIF(F_IV_1A!$F:$F,$C9,F_IV_1A!S:S)</f>
        <v>0</v>
      </c>
      <c r="R9" s="53">
        <f>SUMIF(F_IV_1A!$F:$F,$C9,F_IV_1A!T:T)</f>
        <v>0</v>
      </c>
      <c r="S9" s="53">
        <f>SUMIF(F_IV_1A!$F:$F,$C9,F_IV_1A!U:U)</f>
        <v>0</v>
      </c>
      <c r="T9" s="53">
        <f>SUMIF(F_IV_1A!$F:$F,$C9,F_IV_1A!V:V)</f>
        <v>0</v>
      </c>
      <c r="U9" s="53">
        <f>SUMIF(F_IV_1A!$F:$F,$C9,F_IV_1A!W:W)</f>
        <v>0</v>
      </c>
      <c r="V9" s="53">
        <f>SUMIF(F_IV_1A!$F:$F,$C9,F_IV_1A!X:X)</f>
        <v>0</v>
      </c>
      <c r="W9" s="53">
        <f>SUMIF(F_IV_1A!$F:$F,$C9,F_IV_1A!Y:Y)</f>
        <v>0</v>
      </c>
      <c r="X9" s="53">
        <f>SUMIF(F_IV_1A!$F:$F,$C9,F_IV_1A!Z:Z)</f>
        <v>0</v>
      </c>
      <c r="Y9" s="53">
        <f>SUMIF(F_IV_1A!$F:$F,$C9,F_IV_1A!AA:AA)</f>
        <v>0</v>
      </c>
      <c r="Z9" s="54">
        <f>SUMIF(F_IV_1A!$F:$F,$C9,F_IV_1A!AB:AB)</f>
        <v>0</v>
      </c>
      <c r="AA9" s="55">
        <f t="shared" si="6"/>
        <v>0</v>
      </c>
      <c r="AC9" s="56">
        <f>SUMIF(F_IV_1A!$F:$F,$C9,F_IV_1A!AF:AF)</f>
        <v>0</v>
      </c>
      <c r="AD9" s="56">
        <f>SUMIF(F_IV_1A!$F:$F,$C9,F_IV_1A!AG:AG)</f>
        <v>0</v>
      </c>
      <c r="AE9" s="56">
        <f>SUMIF(F_IV_1A!$F:$F,$C9,F_IV_1A!AH:AH)</f>
        <v>0</v>
      </c>
      <c r="AF9" s="56">
        <f>SUMIF(F_IV_1A!$F:$F,$C9,F_IV_1A!AI:AI)</f>
        <v>0</v>
      </c>
      <c r="AG9" s="56">
        <f>SUMIF(F_IV_1A!$F:$F,$C9,F_IV_1A!AJ:AJ)</f>
        <v>0</v>
      </c>
      <c r="AH9" s="56">
        <f>SUMIF(F_IV_1A!$F:$F,$C9,F_IV_1A!AK:AK)</f>
        <v>0</v>
      </c>
      <c r="AI9" s="56">
        <f>SUMIF(F_IV_1A!$F:$F,$C9,F_IV_1A!AL:AL)</f>
        <v>0</v>
      </c>
      <c r="AJ9" s="56">
        <f>SUMIF(F_IV_1A!$F:$F,$C9,F_IV_1A!AM:AM)</f>
        <v>0</v>
      </c>
      <c r="AK9" s="56">
        <f>SUMIF(F_IV_1A!$F:$F,$C9,F_IV_1A!AN:AN)</f>
        <v>0</v>
      </c>
      <c r="AL9" s="56">
        <f>SUMIF(F_IV_1A!$F:$F,$C9,F_IV_1A!AO:AO)</f>
        <v>0</v>
      </c>
      <c r="AM9" s="56">
        <f>SUMIF(F_IV_1A!$F:$F,$C9,F_IV_1A!AP:AP)</f>
        <v>0</v>
      </c>
      <c r="AN9" s="55">
        <f t="shared" si="7"/>
        <v>0</v>
      </c>
      <c r="AT9" s="23" t="e">
        <f>INDEX(F_IV_1A!$G:$G,MATCH($C9,F_IV_1A!$F:$F,0))</f>
        <v>#N/A</v>
      </c>
      <c r="AU9" s="23">
        <f>COUNTIF(F_IV_1A!$AY$3:$AY$1517,$D9)</f>
        <v>0</v>
      </c>
      <c r="AV9" s="23">
        <f>SUMIF(F_IV_1A!$AY$3:$AY$1517,$D9,F_IV_1A!$CF$3:$CF$1517)</f>
        <v>0</v>
      </c>
      <c r="AW9" s="23">
        <f>SUMIF(F_IV_1A!$AY:$AY,$D9,F_IV_1A!$CG:$CG)</f>
        <v>0</v>
      </c>
      <c r="AX9" s="23">
        <f>SUMIF(F_IV_1A!$AY:$AY,$D9,F_IV_1A!$CG:$CG)</f>
        <v>0</v>
      </c>
    </row>
    <row r="10" spans="1:50" x14ac:dyDescent="0.25">
      <c r="A10" s="176">
        <v>899</v>
      </c>
      <c r="B10" s="194" t="s">
        <v>75</v>
      </c>
      <c r="C10" s="194" t="s">
        <v>76</v>
      </c>
      <c r="D10" s="194">
        <v>2299</v>
      </c>
      <c r="E10" s="194" t="s">
        <v>77</v>
      </c>
      <c r="F10" s="194" t="s">
        <v>78</v>
      </c>
      <c r="G10" s="50" t="str">
        <f t="shared" si="4"/>
        <v>Nincs rögzítve!</v>
      </c>
      <c r="H10" s="193" t="s">
        <v>0</v>
      </c>
      <c r="I10" s="193" t="s">
        <v>0</v>
      </c>
      <c r="K10" s="51">
        <f t="shared" si="5"/>
        <v>0</v>
      </c>
      <c r="L10" s="52">
        <f>SUMIF(F_IV_1A!$F:$F,$C10,F_IV_1A!$N:$N)</f>
        <v>0</v>
      </c>
      <c r="M10" s="52">
        <f>SUMIF(F_IV_1A!$F:$F,$C10,F_IV_1A!$O:$O)</f>
        <v>0</v>
      </c>
      <c r="N10" s="52">
        <f>SUMIF(F_IV_1A!$F:$F,$C10,F_IV_1A!$P:$P)</f>
        <v>0</v>
      </c>
      <c r="P10" s="53">
        <f>SUMIF(F_IV_1A!$F:$F,$C10,F_IV_1A!R:R)</f>
        <v>0</v>
      </c>
      <c r="Q10" s="53">
        <f>SUMIF(F_IV_1A!$F:$F,$C10,F_IV_1A!S:S)</f>
        <v>0</v>
      </c>
      <c r="R10" s="53">
        <f>SUMIF(F_IV_1A!$F:$F,$C10,F_IV_1A!T:T)</f>
        <v>0</v>
      </c>
      <c r="S10" s="53">
        <f>SUMIF(F_IV_1A!$F:$F,$C10,F_IV_1A!U:U)</f>
        <v>0</v>
      </c>
      <c r="T10" s="53">
        <f>SUMIF(F_IV_1A!$F:$F,$C10,F_IV_1A!V:V)</f>
        <v>0</v>
      </c>
      <c r="U10" s="53">
        <f>SUMIF(F_IV_1A!$F:$F,$C10,F_IV_1A!W:W)</f>
        <v>0</v>
      </c>
      <c r="V10" s="53">
        <f>SUMIF(F_IV_1A!$F:$F,$C10,F_IV_1A!X:X)</f>
        <v>0</v>
      </c>
      <c r="W10" s="53">
        <f>SUMIF(F_IV_1A!$F:$F,$C10,F_IV_1A!Y:Y)</f>
        <v>0</v>
      </c>
      <c r="X10" s="53">
        <f>SUMIF(F_IV_1A!$F:$F,$C10,F_IV_1A!Z:Z)</f>
        <v>0</v>
      </c>
      <c r="Y10" s="53">
        <f>SUMIF(F_IV_1A!$F:$F,$C10,F_IV_1A!AA:AA)</f>
        <v>0</v>
      </c>
      <c r="Z10" s="54">
        <f>SUMIF(F_IV_1A!$F:$F,$C10,F_IV_1A!AB:AB)</f>
        <v>0</v>
      </c>
      <c r="AA10" s="55">
        <f t="shared" si="6"/>
        <v>0</v>
      </c>
      <c r="AC10" s="56">
        <f>SUMIF(F_IV_1A!$F:$F,$C10,F_IV_1A!AF:AF)</f>
        <v>0</v>
      </c>
      <c r="AD10" s="56">
        <f>SUMIF(F_IV_1A!$F:$F,$C10,F_IV_1A!AG:AG)</f>
        <v>0</v>
      </c>
      <c r="AE10" s="56">
        <f>SUMIF(F_IV_1A!$F:$F,$C10,F_IV_1A!AH:AH)</f>
        <v>0</v>
      </c>
      <c r="AF10" s="56">
        <f>SUMIF(F_IV_1A!$F:$F,$C10,F_IV_1A!AI:AI)</f>
        <v>0</v>
      </c>
      <c r="AG10" s="56">
        <f>SUMIF(F_IV_1A!$F:$F,$C10,F_IV_1A!AJ:AJ)</f>
        <v>0</v>
      </c>
      <c r="AH10" s="56">
        <f>SUMIF(F_IV_1A!$F:$F,$C10,F_IV_1A!AK:AK)</f>
        <v>0</v>
      </c>
      <c r="AI10" s="56">
        <f>SUMIF(F_IV_1A!$F:$F,$C10,F_IV_1A!AL:AL)</f>
        <v>0</v>
      </c>
      <c r="AJ10" s="56">
        <f>SUMIF(F_IV_1A!$F:$F,$C10,F_IV_1A!AM:AM)</f>
        <v>0</v>
      </c>
      <c r="AK10" s="56">
        <f>SUMIF(F_IV_1A!$F:$F,$C10,F_IV_1A!AN:AN)</f>
        <v>0</v>
      </c>
      <c r="AL10" s="56">
        <f>SUMIF(F_IV_1A!$F:$F,$C10,F_IV_1A!AO:AO)</f>
        <v>0</v>
      </c>
      <c r="AM10" s="56">
        <f>SUMIF(F_IV_1A!$F:$F,$C10,F_IV_1A!AP:AP)</f>
        <v>0</v>
      </c>
      <c r="AN10" s="55">
        <f t="shared" si="7"/>
        <v>0</v>
      </c>
      <c r="AT10" s="23" t="e">
        <f>INDEX(F_IV_1A!$G:$G,MATCH($C10,F_IV_1A!$F:$F,0))</f>
        <v>#N/A</v>
      </c>
      <c r="AU10" s="23">
        <f>COUNTIF(F_IV_1A!$AY$3:$AY$1517,$D10)</f>
        <v>0</v>
      </c>
      <c r="AV10" s="23">
        <f>SUMIF(F_IV_1A!$AY$3:$AY$1517,$D10,F_IV_1A!$CF$3:$CF$1517)</f>
        <v>0</v>
      </c>
      <c r="AW10" s="23">
        <f>SUMIF(F_IV_1A!$AY:$AY,$D10,F_IV_1A!$CG:$CG)</f>
        <v>0</v>
      </c>
      <c r="AX10" s="23">
        <f>SUMIF(F_IV_1A!$AY:$AY,$D10,F_IV_1A!$CG:$CG)</f>
        <v>0</v>
      </c>
    </row>
    <row r="11" spans="1:50" x14ac:dyDescent="0.25">
      <c r="A11" s="176">
        <v>900</v>
      </c>
      <c r="B11" s="194" t="s">
        <v>79</v>
      </c>
      <c r="C11" s="194" t="s">
        <v>80</v>
      </c>
      <c r="D11" s="194">
        <v>2300</v>
      </c>
      <c r="E11" s="194" t="s">
        <v>81</v>
      </c>
      <c r="F11" s="194" t="s">
        <v>82</v>
      </c>
      <c r="G11" s="50" t="str">
        <f t="shared" si="4"/>
        <v>Nincs rögzítve!</v>
      </c>
      <c r="H11" s="193" t="s">
        <v>0</v>
      </c>
      <c r="I11" s="193" t="s">
        <v>0</v>
      </c>
      <c r="K11" s="51">
        <f t="shared" si="5"/>
        <v>0</v>
      </c>
      <c r="L11" s="52">
        <f>SUMIF(F_IV_1A!$F:$F,$C11,F_IV_1A!$N:$N)</f>
        <v>0</v>
      </c>
      <c r="M11" s="52">
        <f>SUMIF(F_IV_1A!$F:$F,$C11,F_IV_1A!$O:$O)</f>
        <v>0</v>
      </c>
      <c r="N11" s="52">
        <f>SUMIF(F_IV_1A!$F:$F,$C11,F_IV_1A!$P:$P)</f>
        <v>0</v>
      </c>
      <c r="P11" s="53">
        <f>SUMIF(F_IV_1A!$F:$F,$C11,F_IV_1A!R:R)</f>
        <v>0</v>
      </c>
      <c r="Q11" s="53">
        <f>SUMIF(F_IV_1A!$F:$F,$C11,F_IV_1A!S:S)</f>
        <v>0</v>
      </c>
      <c r="R11" s="53">
        <f>SUMIF(F_IV_1A!$F:$F,$C11,F_IV_1A!T:T)</f>
        <v>0</v>
      </c>
      <c r="S11" s="53">
        <f>SUMIF(F_IV_1A!$F:$F,$C11,F_IV_1A!U:U)</f>
        <v>0</v>
      </c>
      <c r="T11" s="53">
        <f>SUMIF(F_IV_1A!$F:$F,$C11,F_IV_1A!V:V)</f>
        <v>0</v>
      </c>
      <c r="U11" s="53">
        <f>SUMIF(F_IV_1A!$F:$F,$C11,F_IV_1A!W:W)</f>
        <v>0</v>
      </c>
      <c r="V11" s="53">
        <f>SUMIF(F_IV_1A!$F:$F,$C11,F_IV_1A!X:X)</f>
        <v>0</v>
      </c>
      <c r="W11" s="53">
        <f>SUMIF(F_IV_1A!$F:$F,$C11,F_IV_1A!Y:Y)</f>
        <v>0</v>
      </c>
      <c r="X11" s="53">
        <f>SUMIF(F_IV_1A!$F:$F,$C11,F_IV_1A!Z:Z)</f>
        <v>0</v>
      </c>
      <c r="Y11" s="53">
        <f>SUMIF(F_IV_1A!$F:$F,$C11,F_IV_1A!AA:AA)</f>
        <v>0</v>
      </c>
      <c r="Z11" s="54">
        <f>SUMIF(F_IV_1A!$F:$F,$C11,F_IV_1A!AB:AB)</f>
        <v>0</v>
      </c>
      <c r="AA11" s="55">
        <f t="shared" si="6"/>
        <v>0</v>
      </c>
      <c r="AC11" s="56">
        <f>SUMIF(F_IV_1A!$F:$F,$C11,F_IV_1A!AF:AF)</f>
        <v>0</v>
      </c>
      <c r="AD11" s="56">
        <f>SUMIF(F_IV_1A!$F:$F,$C11,F_IV_1A!AG:AG)</f>
        <v>0</v>
      </c>
      <c r="AE11" s="56">
        <f>SUMIF(F_IV_1A!$F:$F,$C11,F_IV_1A!AH:AH)</f>
        <v>0</v>
      </c>
      <c r="AF11" s="56">
        <f>SUMIF(F_IV_1A!$F:$F,$C11,F_IV_1A!AI:AI)</f>
        <v>0</v>
      </c>
      <c r="AG11" s="56">
        <f>SUMIF(F_IV_1A!$F:$F,$C11,F_IV_1A!AJ:AJ)</f>
        <v>0</v>
      </c>
      <c r="AH11" s="56">
        <f>SUMIF(F_IV_1A!$F:$F,$C11,F_IV_1A!AK:AK)</f>
        <v>0</v>
      </c>
      <c r="AI11" s="56">
        <f>SUMIF(F_IV_1A!$F:$F,$C11,F_IV_1A!AL:AL)</f>
        <v>0</v>
      </c>
      <c r="AJ11" s="56">
        <f>SUMIF(F_IV_1A!$F:$F,$C11,F_IV_1A!AM:AM)</f>
        <v>0</v>
      </c>
      <c r="AK11" s="56">
        <f>SUMIF(F_IV_1A!$F:$F,$C11,F_IV_1A!AN:AN)</f>
        <v>0</v>
      </c>
      <c r="AL11" s="56">
        <f>SUMIF(F_IV_1A!$F:$F,$C11,F_IV_1A!AO:AO)</f>
        <v>0</v>
      </c>
      <c r="AM11" s="56">
        <f>SUMIF(F_IV_1A!$F:$F,$C11,F_IV_1A!AP:AP)</f>
        <v>0</v>
      </c>
      <c r="AN11" s="55">
        <f t="shared" si="7"/>
        <v>0</v>
      </c>
      <c r="AT11" s="23" t="e">
        <f>INDEX(F_IV_1A!$G:$G,MATCH($C11,F_IV_1A!$F:$F,0))</f>
        <v>#N/A</v>
      </c>
      <c r="AU11" s="23">
        <f>COUNTIF(F_IV_1A!$AY$3:$AY$1517,$D11)</f>
        <v>0</v>
      </c>
      <c r="AV11" s="23">
        <f>SUMIF(F_IV_1A!$AY$3:$AY$1517,$D11,F_IV_1A!$CF$3:$CF$1517)</f>
        <v>0</v>
      </c>
      <c r="AW11" s="23">
        <f>SUMIF(F_IV_1A!$AY:$AY,$D11,F_IV_1A!$CG:$CG)</f>
        <v>0</v>
      </c>
      <c r="AX11" s="23">
        <f>SUMIF(F_IV_1A!$AY:$AY,$D11,F_IV_1A!$CG:$CG)</f>
        <v>0</v>
      </c>
    </row>
    <row r="12" spans="1:50" x14ac:dyDescent="0.25">
      <c r="A12" s="176">
        <v>901</v>
      </c>
      <c r="B12" s="194" t="s">
        <v>83</v>
      </c>
      <c r="C12" s="194" t="s">
        <v>84</v>
      </c>
      <c r="D12" s="194">
        <v>2301</v>
      </c>
      <c r="E12" s="194" t="s">
        <v>85</v>
      </c>
      <c r="F12" s="194" t="s">
        <v>86</v>
      </c>
      <c r="G12" s="50" t="str">
        <f t="shared" si="4"/>
        <v>Nincs rögzítve!</v>
      </c>
      <c r="H12" s="193" t="s">
        <v>0</v>
      </c>
      <c r="I12" s="193" t="s">
        <v>0</v>
      </c>
      <c r="K12" s="51">
        <f t="shared" si="5"/>
        <v>0</v>
      </c>
      <c r="L12" s="52">
        <f>SUMIF(F_IV_1A!$F:$F,$C12,F_IV_1A!$N:$N)</f>
        <v>0</v>
      </c>
      <c r="M12" s="52">
        <f>SUMIF(F_IV_1A!$F:$F,$C12,F_IV_1A!$O:$O)</f>
        <v>0</v>
      </c>
      <c r="N12" s="52">
        <f>SUMIF(F_IV_1A!$F:$F,$C12,F_IV_1A!$P:$P)</f>
        <v>0</v>
      </c>
      <c r="P12" s="53">
        <f>SUMIF(F_IV_1A!$F:$F,$C12,F_IV_1A!R:R)</f>
        <v>0</v>
      </c>
      <c r="Q12" s="53">
        <f>SUMIF(F_IV_1A!$F:$F,$C12,F_IV_1A!S:S)</f>
        <v>0</v>
      </c>
      <c r="R12" s="53">
        <f>SUMIF(F_IV_1A!$F:$F,$C12,F_IV_1A!T:T)</f>
        <v>0</v>
      </c>
      <c r="S12" s="53">
        <f>SUMIF(F_IV_1A!$F:$F,$C12,F_IV_1A!U:U)</f>
        <v>0</v>
      </c>
      <c r="T12" s="53">
        <f>SUMIF(F_IV_1A!$F:$F,$C12,F_IV_1A!V:V)</f>
        <v>0</v>
      </c>
      <c r="U12" s="53">
        <f>SUMIF(F_IV_1A!$F:$F,$C12,F_IV_1A!W:W)</f>
        <v>0</v>
      </c>
      <c r="V12" s="53">
        <f>SUMIF(F_IV_1A!$F:$F,$C12,F_IV_1A!X:X)</f>
        <v>0</v>
      </c>
      <c r="W12" s="53">
        <f>SUMIF(F_IV_1A!$F:$F,$C12,F_IV_1A!Y:Y)</f>
        <v>0</v>
      </c>
      <c r="X12" s="53">
        <f>SUMIF(F_IV_1A!$F:$F,$C12,F_IV_1A!Z:Z)</f>
        <v>0</v>
      </c>
      <c r="Y12" s="53">
        <f>SUMIF(F_IV_1A!$F:$F,$C12,F_IV_1A!AA:AA)</f>
        <v>0</v>
      </c>
      <c r="Z12" s="54">
        <f>SUMIF(F_IV_1A!$F:$F,$C12,F_IV_1A!AB:AB)</f>
        <v>0</v>
      </c>
      <c r="AA12" s="55">
        <f t="shared" si="6"/>
        <v>0</v>
      </c>
      <c r="AC12" s="56">
        <f>SUMIF(F_IV_1A!$F:$F,$C12,F_IV_1A!AF:AF)</f>
        <v>0</v>
      </c>
      <c r="AD12" s="56">
        <f>SUMIF(F_IV_1A!$F:$F,$C12,F_IV_1A!AG:AG)</f>
        <v>0</v>
      </c>
      <c r="AE12" s="56">
        <f>SUMIF(F_IV_1A!$F:$F,$C12,F_IV_1A!AH:AH)</f>
        <v>0</v>
      </c>
      <c r="AF12" s="56">
        <f>SUMIF(F_IV_1A!$F:$F,$C12,F_IV_1A!AI:AI)</f>
        <v>0</v>
      </c>
      <c r="AG12" s="56">
        <f>SUMIF(F_IV_1A!$F:$F,$C12,F_IV_1A!AJ:AJ)</f>
        <v>0</v>
      </c>
      <c r="AH12" s="56">
        <f>SUMIF(F_IV_1A!$F:$F,$C12,F_IV_1A!AK:AK)</f>
        <v>0</v>
      </c>
      <c r="AI12" s="56">
        <f>SUMIF(F_IV_1A!$F:$F,$C12,F_IV_1A!AL:AL)</f>
        <v>0</v>
      </c>
      <c r="AJ12" s="56">
        <f>SUMIF(F_IV_1A!$F:$F,$C12,F_IV_1A!AM:AM)</f>
        <v>0</v>
      </c>
      <c r="AK12" s="56">
        <f>SUMIF(F_IV_1A!$F:$F,$C12,F_IV_1A!AN:AN)</f>
        <v>0</v>
      </c>
      <c r="AL12" s="56">
        <f>SUMIF(F_IV_1A!$F:$F,$C12,F_IV_1A!AO:AO)</f>
        <v>0</v>
      </c>
      <c r="AM12" s="56">
        <f>SUMIF(F_IV_1A!$F:$F,$C12,F_IV_1A!AP:AP)</f>
        <v>0</v>
      </c>
      <c r="AN12" s="55">
        <f t="shared" si="7"/>
        <v>0</v>
      </c>
      <c r="AT12" s="23" t="e">
        <f>INDEX(F_IV_1A!$G:$G,MATCH($C12,F_IV_1A!$F:$F,0))</f>
        <v>#N/A</v>
      </c>
      <c r="AU12" s="23">
        <f>COUNTIF(F_IV_1A!$AY$3:$AY$1517,$D12)</f>
        <v>0</v>
      </c>
      <c r="AV12" s="23">
        <f>SUMIF(F_IV_1A!$AY$3:$AY$1517,$D12,F_IV_1A!$CF$3:$CF$1517)</f>
        <v>0</v>
      </c>
      <c r="AW12" s="23">
        <f>SUMIF(F_IV_1A!$AY:$AY,$D12,F_IV_1A!$CG:$CG)</f>
        <v>0</v>
      </c>
      <c r="AX12" s="23">
        <f>SUMIF(F_IV_1A!$AY:$AY,$D12,F_IV_1A!$CG:$CG)</f>
        <v>0</v>
      </c>
    </row>
    <row r="13" spans="1:50" x14ac:dyDescent="0.25">
      <c r="A13" s="176">
        <v>902</v>
      </c>
      <c r="B13" s="194" t="s">
        <v>87</v>
      </c>
      <c r="C13" s="194" t="s">
        <v>88</v>
      </c>
      <c r="D13" s="194">
        <v>2302</v>
      </c>
      <c r="E13" s="194" t="s">
        <v>89</v>
      </c>
      <c r="F13" s="194" t="s">
        <v>90</v>
      </c>
      <c r="G13" s="50" t="str">
        <f t="shared" si="4"/>
        <v>Nincs rögzítve!</v>
      </c>
      <c r="H13" s="193" t="s">
        <v>0</v>
      </c>
      <c r="I13" s="193" t="s">
        <v>0</v>
      </c>
      <c r="K13" s="51">
        <f t="shared" si="5"/>
        <v>0</v>
      </c>
      <c r="L13" s="52">
        <f>SUMIF(F_IV_1A!$F:$F,$C13,F_IV_1A!$N:$N)</f>
        <v>0</v>
      </c>
      <c r="M13" s="52">
        <f>SUMIF(F_IV_1A!$F:$F,$C13,F_IV_1A!$O:$O)</f>
        <v>0</v>
      </c>
      <c r="N13" s="52">
        <f>SUMIF(F_IV_1A!$F:$F,$C13,F_IV_1A!$P:$P)</f>
        <v>0</v>
      </c>
      <c r="P13" s="53">
        <f>SUMIF(F_IV_1A!$F:$F,$C13,F_IV_1A!R:R)</f>
        <v>0</v>
      </c>
      <c r="Q13" s="53">
        <f>SUMIF(F_IV_1A!$F:$F,$C13,F_IV_1A!S:S)</f>
        <v>0</v>
      </c>
      <c r="R13" s="53">
        <f>SUMIF(F_IV_1A!$F:$F,$C13,F_IV_1A!T:T)</f>
        <v>0</v>
      </c>
      <c r="S13" s="53">
        <f>SUMIF(F_IV_1A!$F:$F,$C13,F_IV_1A!U:U)</f>
        <v>0</v>
      </c>
      <c r="T13" s="53">
        <f>SUMIF(F_IV_1A!$F:$F,$C13,F_IV_1A!V:V)</f>
        <v>0</v>
      </c>
      <c r="U13" s="53">
        <f>SUMIF(F_IV_1A!$F:$F,$C13,F_IV_1A!W:W)</f>
        <v>0</v>
      </c>
      <c r="V13" s="53">
        <f>SUMIF(F_IV_1A!$F:$F,$C13,F_IV_1A!X:X)</f>
        <v>0</v>
      </c>
      <c r="W13" s="53">
        <f>SUMIF(F_IV_1A!$F:$F,$C13,F_IV_1A!Y:Y)</f>
        <v>0</v>
      </c>
      <c r="X13" s="53">
        <f>SUMIF(F_IV_1A!$F:$F,$C13,F_IV_1A!Z:Z)</f>
        <v>0</v>
      </c>
      <c r="Y13" s="53">
        <f>SUMIF(F_IV_1A!$F:$F,$C13,F_IV_1A!AA:AA)</f>
        <v>0</v>
      </c>
      <c r="Z13" s="54">
        <f>SUMIF(F_IV_1A!$F:$F,$C13,F_IV_1A!AB:AB)</f>
        <v>0</v>
      </c>
      <c r="AA13" s="55">
        <f t="shared" si="6"/>
        <v>0</v>
      </c>
      <c r="AC13" s="56">
        <f>SUMIF(F_IV_1A!$F:$F,$C13,F_IV_1A!AF:AF)</f>
        <v>0</v>
      </c>
      <c r="AD13" s="56">
        <f>SUMIF(F_IV_1A!$F:$F,$C13,F_IV_1A!AG:AG)</f>
        <v>0</v>
      </c>
      <c r="AE13" s="56">
        <f>SUMIF(F_IV_1A!$F:$F,$C13,F_IV_1A!AH:AH)</f>
        <v>0</v>
      </c>
      <c r="AF13" s="56">
        <f>SUMIF(F_IV_1A!$F:$F,$C13,F_IV_1A!AI:AI)</f>
        <v>0</v>
      </c>
      <c r="AG13" s="56">
        <f>SUMIF(F_IV_1A!$F:$F,$C13,F_IV_1A!AJ:AJ)</f>
        <v>0</v>
      </c>
      <c r="AH13" s="56">
        <f>SUMIF(F_IV_1A!$F:$F,$C13,F_IV_1A!AK:AK)</f>
        <v>0</v>
      </c>
      <c r="AI13" s="56">
        <f>SUMIF(F_IV_1A!$F:$F,$C13,F_IV_1A!AL:AL)</f>
        <v>0</v>
      </c>
      <c r="AJ13" s="56">
        <f>SUMIF(F_IV_1A!$F:$F,$C13,F_IV_1A!AM:AM)</f>
        <v>0</v>
      </c>
      <c r="AK13" s="56">
        <f>SUMIF(F_IV_1A!$F:$F,$C13,F_IV_1A!AN:AN)</f>
        <v>0</v>
      </c>
      <c r="AL13" s="56">
        <f>SUMIF(F_IV_1A!$F:$F,$C13,F_IV_1A!AO:AO)</f>
        <v>0</v>
      </c>
      <c r="AM13" s="56">
        <f>SUMIF(F_IV_1A!$F:$F,$C13,F_IV_1A!AP:AP)</f>
        <v>0</v>
      </c>
      <c r="AN13" s="55">
        <f t="shared" si="7"/>
        <v>0</v>
      </c>
      <c r="AT13" s="23" t="e">
        <f>INDEX(F_IV_1A!$G:$G,MATCH($C13,F_IV_1A!$F:$F,0))</f>
        <v>#N/A</v>
      </c>
      <c r="AU13" s="23">
        <f>COUNTIF(F_IV_1A!$AY$3:$AY$1517,$D13)</f>
        <v>0</v>
      </c>
      <c r="AV13" s="23">
        <f>SUMIF(F_IV_1A!$AY$3:$AY$1517,$D13,F_IV_1A!$CF$3:$CF$1517)</f>
        <v>0</v>
      </c>
      <c r="AW13" s="23">
        <f>SUMIF(F_IV_1A!$AY:$AY,$D13,F_IV_1A!$CG:$CG)</f>
        <v>0</v>
      </c>
      <c r="AX13" s="23">
        <f>SUMIF(F_IV_1A!$AY:$AY,$D13,F_IV_1A!$CG:$CG)</f>
        <v>0</v>
      </c>
    </row>
    <row r="14" spans="1:50" x14ac:dyDescent="0.25">
      <c r="A14" s="176">
        <v>903</v>
      </c>
      <c r="B14" s="194" t="s">
        <v>91</v>
      </c>
      <c r="C14" s="194" t="s">
        <v>92</v>
      </c>
      <c r="D14" s="194">
        <v>2303</v>
      </c>
      <c r="E14" s="194" t="s">
        <v>93</v>
      </c>
      <c r="F14" s="194" t="s">
        <v>94</v>
      </c>
      <c r="G14" s="50" t="str">
        <f t="shared" si="4"/>
        <v>Nincs rögzítve!</v>
      </c>
      <c r="H14" s="193" t="s">
        <v>0</v>
      </c>
      <c r="I14" s="193" t="s">
        <v>0</v>
      </c>
      <c r="K14" s="51">
        <f t="shared" si="5"/>
        <v>0</v>
      </c>
      <c r="L14" s="52">
        <f>SUMIF(F_IV_1A!$F:$F,$C14,F_IV_1A!$N:$N)</f>
        <v>0</v>
      </c>
      <c r="M14" s="52">
        <f>SUMIF(F_IV_1A!$F:$F,$C14,F_IV_1A!$O:$O)</f>
        <v>0</v>
      </c>
      <c r="N14" s="52">
        <f>SUMIF(F_IV_1A!$F:$F,$C14,F_IV_1A!$P:$P)</f>
        <v>0</v>
      </c>
      <c r="P14" s="53">
        <f>SUMIF(F_IV_1A!$F:$F,$C14,F_IV_1A!R:R)</f>
        <v>0</v>
      </c>
      <c r="Q14" s="53">
        <f>SUMIF(F_IV_1A!$F:$F,$C14,F_IV_1A!S:S)</f>
        <v>0</v>
      </c>
      <c r="R14" s="53">
        <f>SUMIF(F_IV_1A!$F:$F,$C14,F_IV_1A!T:T)</f>
        <v>0</v>
      </c>
      <c r="S14" s="53">
        <f>SUMIF(F_IV_1A!$F:$F,$C14,F_IV_1A!U:U)</f>
        <v>0</v>
      </c>
      <c r="T14" s="53">
        <f>SUMIF(F_IV_1A!$F:$F,$C14,F_IV_1A!V:V)</f>
        <v>0</v>
      </c>
      <c r="U14" s="53">
        <f>SUMIF(F_IV_1A!$F:$F,$C14,F_IV_1A!W:W)</f>
        <v>0</v>
      </c>
      <c r="V14" s="53">
        <f>SUMIF(F_IV_1A!$F:$F,$C14,F_IV_1A!X:X)</f>
        <v>0</v>
      </c>
      <c r="W14" s="53">
        <f>SUMIF(F_IV_1A!$F:$F,$C14,F_IV_1A!Y:Y)</f>
        <v>0</v>
      </c>
      <c r="X14" s="53">
        <f>SUMIF(F_IV_1A!$F:$F,$C14,F_IV_1A!Z:Z)</f>
        <v>0</v>
      </c>
      <c r="Y14" s="53">
        <f>SUMIF(F_IV_1A!$F:$F,$C14,F_IV_1A!AA:AA)</f>
        <v>0</v>
      </c>
      <c r="Z14" s="54">
        <f>SUMIF(F_IV_1A!$F:$F,$C14,F_IV_1A!AB:AB)</f>
        <v>0</v>
      </c>
      <c r="AA14" s="55">
        <f t="shared" si="6"/>
        <v>0</v>
      </c>
      <c r="AC14" s="56">
        <f>SUMIF(F_IV_1A!$F:$F,$C14,F_IV_1A!AF:AF)</f>
        <v>0</v>
      </c>
      <c r="AD14" s="56">
        <f>SUMIF(F_IV_1A!$F:$F,$C14,F_IV_1A!AG:AG)</f>
        <v>0</v>
      </c>
      <c r="AE14" s="56">
        <f>SUMIF(F_IV_1A!$F:$F,$C14,F_IV_1A!AH:AH)</f>
        <v>0</v>
      </c>
      <c r="AF14" s="56">
        <f>SUMIF(F_IV_1A!$F:$F,$C14,F_IV_1A!AI:AI)</f>
        <v>0</v>
      </c>
      <c r="AG14" s="56">
        <f>SUMIF(F_IV_1A!$F:$F,$C14,F_IV_1A!AJ:AJ)</f>
        <v>0</v>
      </c>
      <c r="AH14" s="56">
        <f>SUMIF(F_IV_1A!$F:$F,$C14,F_IV_1A!AK:AK)</f>
        <v>0</v>
      </c>
      <c r="AI14" s="56">
        <f>SUMIF(F_IV_1A!$F:$F,$C14,F_IV_1A!AL:AL)</f>
        <v>0</v>
      </c>
      <c r="AJ14" s="56">
        <f>SUMIF(F_IV_1A!$F:$F,$C14,F_IV_1A!AM:AM)</f>
        <v>0</v>
      </c>
      <c r="AK14" s="56">
        <f>SUMIF(F_IV_1A!$F:$F,$C14,F_IV_1A!AN:AN)</f>
        <v>0</v>
      </c>
      <c r="AL14" s="56">
        <f>SUMIF(F_IV_1A!$F:$F,$C14,F_IV_1A!AO:AO)</f>
        <v>0</v>
      </c>
      <c r="AM14" s="56">
        <f>SUMIF(F_IV_1A!$F:$F,$C14,F_IV_1A!AP:AP)</f>
        <v>0</v>
      </c>
      <c r="AN14" s="55">
        <f t="shared" si="7"/>
        <v>0</v>
      </c>
      <c r="AT14" s="23" t="e">
        <f>INDEX(F_IV_1A!$G:$G,MATCH($C14,F_IV_1A!$F:$F,0))</f>
        <v>#N/A</v>
      </c>
      <c r="AU14" s="23">
        <f>COUNTIF(F_IV_1A!$AY$3:$AY$1517,$D14)</f>
        <v>0</v>
      </c>
      <c r="AV14" s="23">
        <f>SUMIF(F_IV_1A!$AY$3:$AY$1517,$D14,F_IV_1A!$CF$3:$CF$1517)</f>
        <v>0</v>
      </c>
      <c r="AW14" s="23">
        <f>SUMIF(F_IV_1A!$AY:$AY,$D14,F_IV_1A!$CG:$CG)</f>
        <v>0</v>
      </c>
      <c r="AX14" s="23">
        <f>SUMIF(F_IV_1A!$AY:$AY,$D14,F_IV_1A!$CG:$CG)</f>
        <v>0</v>
      </c>
    </row>
    <row r="15" spans="1:50" x14ac:dyDescent="0.25">
      <c r="A15" s="176">
        <v>904</v>
      </c>
      <c r="B15" s="194" t="s">
        <v>95</v>
      </c>
      <c r="C15" s="194" t="s">
        <v>96</v>
      </c>
      <c r="D15" s="194">
        <v>2304</v>
      </c>
      <c r="E15" s="194" t="s">
        <v>97</v>
      </c>
      <c r="F15" s="194" t="s">
        <v>98</v>
      </c>
      <c r="G15" s="50" t="str">
        <f t="shared" si="4"/>
        <v>Nincs rögzítve!</v>
      </c>
      <c r="H15" s="193" t="s">
        <v>0</v>
      </c>
      <c r="I15" s="193" t="s">
        <v>0</v>
      </c>
      <c r="K15" s="51">
        <f t="shared" si="5"/>
        <v>0</v>
      </c>
      <c r="L15" s="52">
        <f>SUMIF(F_IV_1A!$F:$F,$C15,F_IV_1A!$N:$N)</f>
        <v>0</v>
      </c>
      <c r="M15" s="52">
        <f>SUMIF(F_IV_1A!$F:$F,$C15,F_IV_1A!$O:$O)</f>
        <v>0</v>
      </c>
      <c r="N15" s="52">
        <f>SUMIF(F_IV_1A!$F:$F,$C15,F_IV_1A!$P:$P)</f>
        <v>0</v>
      </c>
      <c r="P15" s="53">
        <f>SUMIF(F_IV_1A!$F:$F,$C15,F_IV_1A!R:R)</f>
        <v>0</v>
      </c>
      <c r="Q15" s="53">
        <f>SUMIF(F_IV_1A!$F:$F,$C15,F_IV_1A!S:S)</f>
        <v>0</v>
      </c>
      <c r="R15" s="53">
        <f>SUMIF(F_IV_1A!$F:$F,$C15,F_IV_1A!T:T)</f>
        <v>0</v>
      </c>
      <c r="S15" s="53">
        <f>SUMIF(F_IV_1A!$F:$F,$C15,F_IV_1A!U:U)</f>
        <v>0</v>
      </c>
      <c r="T15" s="53">
        <f>SUMIF(F_IV_1A!$F:$F,$C15,F_IV_1A!V:V)</f>
        <v>0</v>
      </c>
      <c r="U15" s="53">
        <f>SUMIF(F_IV_1A!$F:$F,$C15,F_IV_1A!W:W)</f>
        <v>0</v>
      </c>
      <c r="V15" s="53">
        <f>SUMIF(F_IV_1A!$F:$F,$C15,F_IV_1A!X:X)</f>
        <v>0</v>
      </c>
      <c r="W15" s="53">
        <f>SUMIF(F_IV_1A!$F:$F,$C15,F_IV_1A!Y:Y)</f>
        <v>0</v>
      </c>
      <c r="X15" s="53">
        <f>SUMIF(F_IV_1A!$F:$F,$C15,F_IV_1A!Z:Z)</f>
        <v>0</v>
      </c>
      <c r="Y15" s="53">
        <f>SUMIF(F_IV_1A!$F:$F,$C15,F_IV_1A!AA:AA)</f>
        <v>0</v>
      </c>
      <c r="Z15" s="54">
        <f>SUMIF(F_IV_1A!$F:$F,$C15,F_IV_1A!AB:AB)</f>
        <v>0</v>
      </c>
      <c r="AA15" s="55">
        <f t="shared" si="6"/>
        <v>0</v>
      </c>
      <c r="AC15" s="56">
        <f>SUMIF(F_IV_1A!$F:$F,$C15,F_IV_1A!AF:AF)</f>
        <v>0</v>
      </c>
      <c r="AD15" s="56">
        <f>SUMIF(F_IV_1A!$F:$F,$C15,F_IV_1A!AG:AG)</f>
        <v>0</v>
      </c>
      <c r="AE15" s="56">
        <f>SUMIF(F_IV_1A!$F:$F,$C15,F_IV_1A!AH:AH)</f>
        <v>0</v>
      </c>
      <c r="AF15" s="56">
        <f>SUMIF(F_IV_1A!$F:$F,$C15,F_IV_1A!AI:AI)</f>
        <v>0</v>
      </c>
      <c r="AG15" s="56">
        <f>SUMIF(F_IV_1A!$F:$F,$C15,F_IV_1A!AJ:AJ)</f>
        <v>0</v>
      </c>
      <c r="AH15" s="56">
        <f>SUMIF(F_IV_1A!$F:$F,$C15,F_IV_1A!AK:AK)</f>
        <v>0</v>
      </c>
      <c r="AI15" s="56">
        <f>SUMIF(F_IV_1A!$F:$F,$C15,F_IV_1A!AL:AL)</f>
        <v>0</v>
      </c>
      <c r="AJ15" s="56">
        <f>SUMIF(F_IV_1A!$F:$F,$C15,F_IV_1A!AM:AM)</f>
        <v>0</v>
      </c>
      <c r="AK15" s="56">
        <f>SUMIF(F_IV_1A!$F:$F,$C15,F_IV_1A!AN:AN)</f>
        <v>0</v>
      </c>
      <c r="AL15" s="56">
        <f>SUMIF(F_IV_1A!$F:$F,$C15,F_IV_1A!AO:AO)</f>
        <v>0</v>
      </c>
      <c r="AM15" s="56">
        <f>SUMIF(F_IV_1A!$F:$F,$C15,F_IV_1A!AP:AP)</f>
        <v>0</v>
      </c>
      <c r="AN15" s="55">
        <f t="shared" si="7"/>
        <v>0</v>
      </c>
      <c r="AT15" s="23" t="e">
        <f>INDEX(F_IV_1A!$G:$G,MATCH($C15,F_IV_1A!$F:$F,0))</f>
        <v>#N/A</v>
      </c>
      <c r="AU15" s="23">
        <f>COUNTIF(F_IV_1A!$AY$3:$AY$1517,$D15)</f>
        <v>0</v>
      </c>
      <c r="AV15" s="23">
        <f>SUMIF(F_IV_1A!$AY$3:$AY$1517,$D15,F_IV_1A!$CF$3:$CF$1517)</f>
        <v>0</v>
      </c>
      <c r="AW15" s="23">
        <f>SUMIF(F_IV_1A!$AY:$AY,$D15,F_IV_1A!$CG:$CG)</f>
        <v>0</v>
      </c>
      <c r="AX15" s="23">
        <f>SUMIF(F_IV_1A!$AY:$AY,$D15,F_IV_1A!$CG:$CG)</f>
        <v>0</v>
      </c>
    </row>
    <row r="16" spans="1:50" x14ac:dyDescent="0.25">
      <c r="A16" s="176">
        <v>905</v>
      </c>
      <c r="B16" s="194" t="s">
        <v>99</v>
      </c>
      <c r="C16" s="194" t="s">
        <v>100</v>
      </c>
      <c r="D16" s="194">
        <v>2305</v>
      </c>
      <c r="E16" s="194" t="s">
        <v>101</v>
      </c>
      <c r="F16" s="194" t="s">
        <v>102</v>
      </c>
      <c r="G16" s="50" t="str">
        <f t="shared" si="4"/>
        <v>Nincs rögzítve!</v>
      </c>
      <c r="H16" s="193" t="s">
        <v>0</v>
      </c>
      <c r="I16" s="193" t="s">
        <v>0</v>
      </c>
      <c r="K16" s="51">
        <f t="shared" si="5"/>
        <v>0</v>
      </c>
      <c r="L16" s="52">
        <f>SUMIF(F_IV_1A!$F:$F,$C16,F_IV_1A!$N:$N)</f>
        <v>0</v>
      </c>
      <c r="M16" s="52">
        <f>SUMIF(F_IV_1A!$F:$F,$C16,F_IV_1A!$O:$O)</f>
        <v>0</v>
      </c>
      <c r="N16" s="52">
        <f>SUMIF(F_IV_1A!$F:$F,$C16,F_IV_1A!$P:$P)</f>
        <v>0</v>
      </c>
      <c r="P16" s="53">
        <f>SUMIF(F_IV_1A!$F:$F,$C16,F_IV_1A!R:R)</f>
        <v>0</v>
      </c>
      <c r="Q16" s="53">
        <f>SUMIF(F_IV_1A!$F:$F,$C16,F_IV_1A!S:S)</f>
        <v>0</v>
      </c>
      <c r="R16" s="53">
        <f>SUMIF(F_IV_1A!$F:$F,$C16,F_IV_1A!T:T)</f>
        <v>0</v>
      </c>
      <c r="S16" s="53">
        <f>SUMIF(F_IV_1A!$F:$F,$C16,F_IV_1A!U:U)</f>
        <v>0</v>
      </c>
      <c r="T16" s="53">
        <f>SUMIF(F_IV_1A!$F:$F,$C16,F_IV_1A!V:V)</f>
        <v>0</v>
      </c>
      <c r="U16" s="53">
        <f>SUMIF(F_IV_1A!$F:$F,$C16,F_IV_1A!W:W)</f>
        <v>0</v>
      </c>
      <c r="V16" s="53">
        <f>SUMIF(F_IV_1A!$F:$F,$C16,F_IV_1A!X:X)</f>
        <v>0</v>
      </c>
      <c r="W16" s="53">
        <f>SUMIF(F_IV_1A!$F:$F,$C16,F_IV_1A!Y:Y)</f>
        <v>0</v>
      </c>
      <c r="X16" s="53">
        <f>SUMIF(F_IV_1A!$F:$F,$C16,F_IV_1A!Z:Z)</f>
        <v>0</v>
      </c>
      <c r="Y16" s="53">
        <f>SUMIF(F_IV_1A!$F:$F,$C16,F_IV_1A!AA:AA)</f>
        <v>0</v>
      </c>
      <c r="Z16" s="54">
        <f>SUMIF(F_IV_1A!$F:$F,$C16,F_IV_1A!AB:AB)</f>
        <v>0</v>
      </c>
      <c r="AA16" s="55">
        <f t="shared" si="6"/>
        <v>0</v>
      </c>
      <c r="AC16" s="56">
        <f>SUMIF(F_IV_1A!$F:$F,$C16,F_IV_1A!AF:AF)</f>
        <v>0</v>
      </c>
      <c r="AD16" s="56">
        <f>SUMIF(F_IV_1A!$F:$F,$C16,F_IV_1A!AG:AG)</f>
        <v>0</v>
      </c>
      <c r="AE16" s="56">
        <f>SUMIF(F_IV_1A!$F:$F,$C16,F_IV_1A!AH:AH)</f>
        <v>0</v>
      </c>
      <c r="AF16" s="56">
        <f>SUMIF(F_IV_1A!$F:$F,$C16,F_IV_1A!AI:AI)</f>
        <v>0</v>
      </c>
      <c r="AG16" s="56">
        <f>SUMIF(F_IV_1A!$F:$F,$C16,F_IV_1A!AJ:AJ)</f>
        <v>0</v>
      </c>
      <c r="AH16" s="56">
        <f>SUMIF(F_IV_1A!$F:$F,$C16,F_IV_1A!AK:AK)</f>
        <v>0</v>
      </c>
      <c r="AI16" s="56">
        <f>SUMIF(F_IV_1A!$F:$F,$C16,F_IV_1A!AL:AL)</f>
        <v>0</v>
      </c>
      <c r="AJ16" s="56">
        <f>SUMIF(F_IV_1A!$F:$F,$C16,F_IV_1A!AM:AM)</f>
        <v>0</v>
      </c>
      <c r="AK16" s="56">
        <f>SUMIF(F_IV_1A!$F:$F,$C16,F_IV_1A!AN:AN)</f>
        <v>0</v>
      </c>
      <c r="AL16" s="56">
        <f>SUMIF(F_IV_1A!$F:$F,$C16,F_IV_1A!AO:AO)</f>
        <v>0</v>
      </c>
      <c r="AM16" s="56">
        <f>SUMIF(F_IV_1A!$F:$F,$C16,F_IV_1A!AP:AP)</f>
        <v>0</v>
      </c>
      <c r="AN16" s="55">
        <f t="shared" si="7"/>
        <v>0</v>
      </c>
      <c r="AT16" s="23" t="e">
        <f>INDEX(F_IV_1A!$G:$G,MATCH($C16,F_IV_1A!$F:$F,0))</f>
        <v>#N/A</v>
      </c>
      <c r="AU16" s="23">
        <f>COUNTIF(F_IV_1A!$AY$3:$AY$1517,$D16)</f>
        <v>0</v>
      </c>
      <c r="AV16" s="23">
        <f>SUMIF(F_IV_1A!$AY$3:$AY$1517,$D16,F_IV_1A!$CF$3:$CF$1517)</f>
        <v>0</v>
      </c>
      <c r="AW16" s="23">
        <f>SUMIF(F_IV_1A!$AY:$AY,$D16,F_IV_1A!$CG:$CG)</f>
        <v>0</v>
      </c>
      <c r="AX16" s="23">
        <f>SUMIF(F_IV_1A!$AY:$AY,$D16,F_IV_1A!$CG:$CG)</f>
        <v>0</v>
      </c>
    </row>
    <row r="17" spans="1:50" x14ac:dyDescent="0.25">
      <c r="A17" s="176">
        <v>906</v>
      </c>
      <c r="B17" s="194" t="s">
        <v>103</v>
      </c>
      <c r="C17" s="194" t="s">
        <v>104</v>
      </c>
      <c r="D17" s="194">
        <v>2307</v>
      </c>
      <c r="E17" s="194" t="s">
        <v>105</v>
      </c>
      <c r="F17" s="194" t="s">
        <v>106</v>
      </c>
      <c r="G17" s="50" t="str">
        <f t="shared" si="4"/>
        <v>Nincs rögzítve!</v>
      </c>
      <c r="H17" s="193" t="s">
        <v>0</v>
      </c>
      <c r="I17" s="193" t="s">
        <v>0</v>
      </c>
      <c r="K17" s="51">
        <f t="shared" si="5"/>
        <v>0</v>
      </c>
      <c r="L17" s="52">
        <f>SUMIF(F_IV_1A!$F:$F,$C17,F_IV_1A!$N:$N)</f>
        <v>0</v>
      </c>
      <c r="M17" s="52">
        <f>SUMIF(F_IV_1A!$F:$F,$C17,F_IV_1A!$O:$O)</f>
        <v>0</v>
      </c>
      <c r="N17" s="52">
        <f>SUMIF(F_IV_1A!$F:$F,$C17,F_IV_1A!$P:$P)</f>
        <v>0</v>
      </c>
      <c r="P17" s="53">
        <f>SUMIF(F_IV_1A!$F:$F,$C17,F_IV_1A!R:R)</f>
        <v>0</v>
      </c>
      <c r="Q17" s="53">
        <f>SUMIF(F_IV_1A!$F:$F,$C17,F_IV_1A!S:S)</f>
        <v>0</v>
      </c>
      <c r="R17" s="53">
        <f>SUMIF(F_IV_1A!$F:$F,$C17,F_IV_1A!T:T)</f>
        <v>0</v>
      </c>
      <c r="S17" s="53">
        <f>SUMIF(F_IV_1A!$F:$F,$C17,F_IV_1A!U:U)</f>
        <v>0</v>
      </c>
      <c r="T17" s="53">
        <f>SUMIF(F_IV_1A!$F:$F,$C17,F_IV_1A!V:V)</f>
        <v>0</v>
      </c>
      <c r="U17" s="53">
        <f>SUMIF(F_IV_1A!$F:$F,$C17,F_IV_1A!W:W)</f>
        <v>0</v>
      </c>
      <c r="V17" s="53">
        <f>SUMIF(F_IV_1A!$F:$F,$C17,F_IV_1A!X:X)</f>
        <v>0</v>
      </c>
      <c r="W17" s="53">
        <f>SUMIF(F_IV_1A!$F:$F,$C17,F_IV_1A!Y:Y)</f>
        <v>0</v>
      </c>
      <c r="X17" s="53">
        <f>SUMIF(F_IV_1A!$F:$F,$C17,F_IV_1A!Z:Z)</f>
        <v>0</v>
      </c>
      <c r="Y17" s="53">
        <f>SUMIF(F_IV_1A!$F:$F,$C17,F_IV_1A!AA:AA)</f>
        <v>0</v>
      </c>
      <c r="Z17" s="54">
        <f>SUMIF(F_IV_1A!$F:$F,$C17,F_IV_1A!AB:AB)</f>
        <v>0</v>
      </c>
      <c r="AA17" s="55">
        <f t="shared" si="6"/>
        <v>0</v>
      </c>
      <c r="AC17" s="56">
        <f>SUMIF(F_IV_1A!$F:$F,$C17,F_IV_1A!AF:AF)</f>
        <v>0</v>
      </c>
      <c r="AD17" s="56">
        <f>SUMIF(F_IV_1A!$F:$F,$C17,F_IV_1A!AG:AG)</f>
        <v>0</v>
      </c>
      <c r="AE17" s="56">
        <f>SUMIF(F_IV_1A!$F:$F,$C17,F_IV_1A!AH:AH)</f>
        <v>0</v>
      </c>
      <c r="AF17" s="56">
        <f>SUMIF(F_IV_1A!$F:$F,$C17,F_IV_1A!AI:AI)</f>
        <v>0</v>
      </c>
      <c r="AG17" s="56">
        <f>SUMIF(F_IV_1A!$F:$F,$C17,F_IV_1A!AJ:AJ)</f>
        <v>0</v>
      </c>
      <c r="AH17" s="56">
        <f>SUMIF(F_IV_1A!$F:$F,$C17,F_IV_1A!AK:AK)</f>
        <v>0</v>
      </c>
      <c r="AI17" s="56">
        <f>SUMIF(F_IV_1A!$F:$F,$C17,F_IV_1A!AL:AL)</f>
        <v>0</v>
      </c>
      <c r="AJ17" s="56">
        <f>SUMIF(F_IV_1A!$F:$F,$C17,F_IV_1A!AM:AM)</f>
        <v>0</v>
      </c>
      <c r="AK17" s="56">
        <f>SUMIF(F_IV_1A!$F:$F,$C17,F_IV_1A!AN:AN)</f>
        <v>0</v>
      </c>
      <c r="AL17" s="56">
        <f>SUMIF(F_IV_1A!$F:$F,$C17,F_IV_1A!AO:AO)</f>
        <v>0</v>
      </c>
      <c r="AM17" s="56">
        <f>SUMIF(F_IV_1A!$F:$F,$C17,F_IV_1A!AP:AP)</f>
        <v>0</v>
      </c>
      <c r="AN17" s="55">
        <f t="shared" si="7"/>
        <v>0</v>
      </c>
      <c r="AT17" s="23" t="e">
        <f>INDEX(F_IV_1A!$G:$G,MATCH($C17,F_IV_1A!$F:$F,0))</f>
        <v>#N/A</v>
      </c>
      <c r="AU17" s="23">
        <f>COUNTIF(F_IV_1A!$AY$3:$AY$1517,$D17)</f>
        <v>0</v>
      </c>
      <c r="AV17" s="23">
        <f>SUMIF(F_IV_1A!$AY$3:$AY$1517,$D17,F_IV_1A!$CF$3:$CF$1517)</f>
        <v>0</v>
      </c>
      <c r="AW17" s="23">
        <f>SUMIF(F_IV_1A!$AY:$AY,$D17,F_IV_1A!$CG:$CG)</f>
        <v>0</v>
      </c>
      <c r="AX17" s="23">
        <f>SUMIF(F_IV_1A!$AY:$AY,$D17,F_IV_1A!$CG:$CG)</f>
        <v>0</v>
      </c>
    </row>
    <row r="18" spans="1:50" x14ac:dyDescent="0.25">
      <c r="A18" s="176">
        <v>907</v>
      </c>
      <c r="B18" s="194" t="s">
        <v>107</v>
      </c>
      <c r="C18" s="194" t="s">
        <v>108</v>
      </c>
      <c r="D18" s="194">
        <v>2308</v>
      </c>
      <c r="E18" s="194" t="s">
        <v>109</v>
      </c>
      <c r="F18" s="194" t="s">
        <v>110</v>
      </c>
      <c r="G18" s="50" t="str">
        <f t="shared" si="4"/>
        <v>Nincs rögzítve!</v>
      </c>
      <c r="H18" s="193" t="s">
        <v>0</v>
      </c>
      <c r="I18" s="193" t="s">
        <v>0</v>
      </c>
      <c r="K18" s="51">
        <f t="shared" si="5"/>
        <v>0</v>
      </c>
      <c r="L18" s="52">
        <f>SUMIF(F_IV_1A!$F:$F,$C18,F_IV_1A!$N:$N)</f>
        <v>0</v>
      </c>
      <c r="M18" s="52">
        <f>SUMIF(F_IV_1A!$F:$F,$C18,F_IV_1A!$O:$O)</f>
        <v>0</v>
      </c>
      <c r="N18" s="52">
        <f>SUMIF(F_IV_1A!$F:$F,$C18,F_IV_1A!$P:$P)</f>
        <v>0</v>
      </c>
      <c r="P18" s="53">
        <f>SUMIF(F_IV_1A!$F:$F,$C18,F_IV_1A!R:R)</f>
        <v>0</v>
      </c>
      <c r="Q18" s="53">
        <f>SUMIF(F_IV_1A!$F:$F,$C18,F_IV_1A!S:S)</f>
        <v>0</v>
      </c>
      <c r="R18" s="53">
        <f>SUMIF(F_IV_1A!$F:$F,$C18,F_IV_1A!T:T)</f>
        <v>0</v>
      </c>
      <c r="S18" s="53">
        <f>SUMIF(F_IV_1A!$F:$F,$C18,F_IV_1A!U:U)</f>
        <v>0</v>
      </c>
      <c r="T18" s="53">
        <f>SUMIF(F_IV_1A!$F:$F,$C18,F_IV_1A!V:V)</f>
        <v>0</v>
      </c>
      <c r="U18" s="53">
        <f>SUMIF(F_IV_1A!$F:$F,$C18,F_IV_1A!W:W)</f>
        <v>0</v>
      </c>
      <c r="V18" s="53">
        <f>SUMIF(F_IV_1A!$F:$F,$C18,F_IV_1A!X:X)</f>
        <v>0</v>
      </c>
      <c r="W18" s="53">
        <f>SUMIF(F_IV_1A!$F:$F,$C18,F_IV_1A!Y:Y)</f>
        <v>0</v>
      </c>
      <c r="X18" s="53">
        <f>SUMIF(F_IV_1A!$F:$F,$C18,F_IV_1A!Z:Z)</f>
        <v>0</v>
      </c>
      <c r="Y18" s="53">
        <f>SUMIF(F_IV_1A!$F:$F,$C18,F_IV_1A!AA:AA)</f>
        <v>0</v>
      </c>
      <c r="Z18" s="54">
        <f>SUMIF(F_IV_1A!$F:$F,$C18,F_IV_1A!AB:AB)</f>
        <v>0</v>
      </c>
      <c r="AA18" s="55">
        <f t="shared" si="6"/>
        <v>0</v>
      </c>
      <c r="AC18" s="56">
        <f>SUMIF(F_IV_1A!$F:$F,$C18,F_IV_1A!AF:AF)</f>
        <v>0</v>
      </c>
      <c r="AD18" s="56">
        <f>SUMIF(F_IV_1A!$F:$F,$C18,F_IV_1A!AG:AG)</f>
        <v>0</v>
      </c>
      <c r="AE18" s="56">
        <f>SUMIF(F_IV_1A!$F:$F,$C18,F_IV_1A!AH:AH)</f>
        <v>0</v>
      </c>
      <c r="AF18" s="56">
        <f>SUMIF(F_IV_1A!$F:$F,$C18,F_IV_1A!AI:AI)</f>
        <v>0</v>
      </c>
      <c r="AG18" s="56">
        <f>SUMIF(F_IV_1A!$F:$F,$C18,F_IV_1A!AJ:AJ)</f>
        <v>0</v>
      </c>
      <c r="AH18" s="56">
        <f>SUMIF(F_IV_1A!$F:$F,$C18,F_IV_1A!AK:AK)</f>
        <v>0</v>
      </c>
      <c r="AI18" s="56">
        <f>SUMIF(F_IV_1A!$F:$F,$C18,F_IV_1A!AL:AL)</f>
        <v>0</v>
      </c>
      <c r="AJ18" s="56">
        <f>SUMIF(F_IV_1A!$F:$F,$C18,F_IV_1A!AM:AM)</f>
        <v>0</v>
      </c>
      <c r="AK18" s="56">
        <f>SUMIF(F_IV_1A!$F:$F,$C18,F_IV_1A!AN:AN)</f>
        <v>0</v>
      </c>
      <c r="AL18" s="56">
        <f>SUMIF(F_IV_1A!$F:$F,$C18,F_IV_1A!AO:AO)</f>
        <v>0</v>
      </c>
      <c r="AM18" s="56">
        <f>SUMIF(F_IV_1A!$F:$F,$C18,F_IV_1A!AP:AP)</f>
        <v>0</v>
      </c>
      <c r="AN18" s="55">
        <f t="shared" si="7"/>
        <v>0</v>
      </c>
      <c r="AT18" s="23" t="e">
        <f>INDEX(F_IV_1A!$G:$G,MATCH($C18,F_IV_1A!$F:$F,0))</f>
        <v>#N/A</v>
      </c>
      <c r="AU18" s="23">
        <f>COUNTIF(F_IV_1A!$AY$3:$AY$1517,$D18)</f>
        <v>0</v>
      </c>
      <c r="AV18" s="23">
        <f>SUMIF(F_IV_1A!$AY$3:$AY$1517,$D18,F_IV_1A!$CF$3:$CF$1517)</f>
        <v>0</v>
      </c>
      <c r="AW18" s="23">
        <f>SUMIF(F_IV_1A!$AY:$AY,$D18,F_IV_1A!$CG:$CG)</f>
        <v>0</v>
      </c>
      <c r="AX18" s="23">
        <f>SUMIF(F_IV_1A!$AY:$AY,$D18,F_IV_1A!$CG:$CG)</f>
        <v>0</v>
      </c>
    </row>
    <row r="19" spans="1:50" x14ac:dyDescent="0.25">
      <c r="A19" s="176">
        <v>908</v>
      </c>
      <c r="B19" s="194" t="s">
        <v>111</v>
      </c>
      <c r="C19" s="194" t="s">
        <v>112</v>
      </c>
      <c r="D19" s="194">
        <v>2309</v>
      </c>
      <c r="E19" s="194" t="s">
        <v>113</v>
      </c>
      <c r="F19" s="194" t="s">
        <v>114</v>
      </c>
      <c r="G19" s="50" t="str">
        <f t="shared" si="4"/>
        <v>Nincs rögzítve!</v>
      </c>
      <c r="H19" s="193" t="s">
        <v>0</v>
      </c>
      <c r="I19" s="193" t="s">
        <v>0</v>
      </c>
      <c r="K19" s="51">
        <f t="shared" si="5"/>
        <v>0</v>
      </c>
      <c r="L19" s="52">
        <f>SUMIF(F_IV_1A!$F:$F,$C19,F_IV_1A!$N:$N)</f>
        <v>0</v>
      </c>
      <c r="M19" s="52">
        <f>SUMIF(F_IV_1A!$F:$F,$C19,F_IV_1A!$O:$O)</f>
        <v>0</v>
      </c>
      <c r="N19" s="52">
        <f>SUMIF(F_IV_1A!$F:$F,$C19,F_IV_1A!$P:$P)</f>
        <v>0</v>
      </c>
      <c r="P19" s="53">
        <f>SUMIF(F_IV_1A!$F:$F,$C19,F_IV_1A!R:R)</f>
        <v>0</v>
      </c>
      <c r="Q19" s="53">
        <f>SUMIF(F_IV_1A!$F:$F,$C19,F_IV_1A!S:S)</f>
        <v>0</v>
      </c>
      <c r="R19" s="53">
        <f>SUMIF(F_IV_1A!$F:$F,$C19,F_IV_1A!T:T)</f>
        <v>0</v>
      </c>
      <c r="S19" s="53">
        <f>SUMIF(F_IV_1A!$F:$F,$C19,F_IV_1A!U:U)</f>
        <v>0</v>
      </c>
      <c r="T19" s="53">
        <f>SUMIF(F_IV_1A!$F:$F,$C19,F_IV_1A!V:V)</f>
        <v>0</v>
      </c>
      <c r="U19" s="53">
        <f>SUMIF(F_IV_1A!$F:$F,$C19,F_IV_1A!W:W)</f>
        <v>0</v>
      </c>
      <c r="V19" s="53">
        <f>SUMIF(F_IV_1A!$F:$F,$C19,F_IV_1A!X:X)</f>
        <v>0</v>
      </c>
      <c r="W19" s="53">
        <f>SUMIF(F_IV_1A!$F:$F,$C19,F_IV_1A!Y:Y)</f>
        <v>0</v>
      </c>
      <c r="X19" s="53">
        <f>SUMIF(F_IV_1A!$F:$F,$C19,F_IV_1A!Z:Z)</f>
        <v>0</v>
      </c>
      <c r="Y19" s="53">
        <f>SUMIF(F_IV_1A!$F:$F,$C19,F_IV_1A!AA:AA)</f>
        <v>0</v>
      </c>
      <c r="Z19" s="54">
        <f>SUMIF(F_IV_1A!$F:$F,$C19,F_IV_1A!AB:AB)</f>
        <v>0</v>
      </c>
      <c r="AA19" s="55">
        <f t="shared" si="6"/>
        <v>0</v>
      </c>
      <c r="AC19" s="56">
        <f>SUMIF(F_IV_1A!$F:$F,$C19,F_IV_1A!AF:AF)</f>
        <v>0</v>
      </c>
      <c r="AD19" s="56">
        <f>SUMIF(F_IV_1A!$F:$F,$C19,F_IV_1A!AG:AG)</f>
        <v>0</v>
      </c>
      <c r="AE19" s="56">
        <f>SUMIF(F_IV_1A!$F:$F,$C19,F_IV_1A!AH:AH)</f>
        <v>0</v>
      </c>
      <c r="AF19" s="56">
        <f>SUMIF(F_IV_1A!$F:$F,$C19,F_IV_1A!AI:AI)</f>
        <v>0</v>
      </c>
      <c r="AG19" s="56">
        <f>SUMIF(F_IV_1A!$F:$F,$C19,F_IV_1A!AJ:AJ)</f>
        <v>0</v>
      </c>
      <c r="AH19" s="56">
        <f>SUMIF(F_IV_1A!$F:$F,$C19,F_IV_1A!AK:AK)</f>
        <v>0</v>
      </c>
      <c r="AI19" s="56">
        <f>SUMIF(F_IV_1A!$F:$F,$C19,F_IV_1A!AL:AL)</f>
        <v>0</v>
      </c>
      <c r="AJ19" s="56">
        <f>SUMIF(F_IV_1A!$F:$F,$C19,F_IV_1A!AM:AM)</f>
        <v>0</v>
      </c>
      <c r="AK19" s="56">
        <f>SUMIF(F_IV_1A!$F:$F,$C19,F_IV_1A!AN:AN)</f>
        <v>0</v>
      </c>
      <c r="AL19" s="56">
        <f>SUMIF(F_IV_1A!$F:$F,$C19,F_IV_1A!AO:AO)</f>
        <v>0</v>
      </c>
      <c r="AM19" s="56">
        <f>SUMIF(F_IV_1A!$F:$F,$C19,F_IV_1A!AP:AP)</f>
        <v>0</v>
      </c>
      <c r="AN19" s="55">
        <f t="shared" si="7"/>
        <v>0</v>
      </c>
      <c r="AT19" s="23" t="e">
        <f>INDEX(F_IV_1A!$G:$G,MATCH($C19,F_IV_1A!$F:$F,0))</f>
        <v>#N/A</v>
      </c>
      <c r="AU19" s="23">
        <f>COUNTIF(F_IV_1A!$AY$3:$AY$1517,$D19)</f>
        <v>0</v>
      </c>
      <c r="AV19" s="23">
        <f>SUMIF(F_IV_1A!$AY$3:$AY$1517,$D19,F_IV_1A!$CF$3:$CF$1517)</f>
        <v>0</v>
      </c>
      <c r="AW19" s="23">
        <f>SUMIF(F_IV_1A!$AY:$AY,$D19,F_IV_1A!$CG:$CG)</f>
        <v>0</v>
      </c>
      <c r="AX19" s="23">
        <f>SUMIF(F_IV_1A!$AY:$AY,$D19,F_IV_1A!$CG:$CG)</f>
        <v>0</v>
      </c>
    </row>
    <row r="20" spans="1:50" x14ac:dyDescent="0.25">
      <c r="A20" s="176">
        <v>909</v>
      </c>
      <c r="B20" s="194" t="s">
        <v>115</v>
      </c>
      <c r="C20" s="194" t="s">
        <v>116</v>
      </c>
      <c r="D20" s="194">
        <v>2310</v>
      </c>
      <c r="E20" s="194" t="s">
        <v>117</v>
      </c>
      <c r="F20" s="194" t="s">
        <v>118</v>
      </c>
      <c r="G20" s="50" t="str">
        <f t="shared" si="4"/>
        <v>Nincs rögzítve!</v>
      </c>
      <c r="H20" s="193" t="s">
        <v>0</v>
      </c>
      <c r="I20" s="193" t="s">
        <v>0</v>
      </c>
      <c r="K20" s="51">
        <f t="shared" si="5"/>
        <v>0</v>
      </c>
      <c r="L20" s="52">
        <f>SUMIF(F_IV_1A!$F:$F,$C20,F_IV_1A!$N:$N)</f>
        <v>0</v>
      </c>
      <c r="M20" s="52">
        <f>SUMIF(F_IV_1A!$F:$F,$C20,F_IV_1A!$O:$O)</f>
        <v>0</v>
      </c>
      <c r="N20" s="52">
        <f>SUMIF(F_IV_1A!$F:$F,$C20,F_IV_1A!$P:$P)</f>
        <v>0</v>
      </c>
      <c r="P20" s="53">
        <f>SUMIF(F_IV_1A!$F:$F,$C20,F_IV_1A!R:R)</f>
        <v>0</v>
      </c>
      <c r="Q20" s="53">
        <f>SUMIF(F_IV_1A!$F:$F,$C20,F_IV_1A!S:S)</f>
        <v>0</v>
      </c>
      <c r="R20" s="53">
        <f>SUMIF(F_IV_1A!$F:$F,$C20,F_IV_1A!T:T)</f>
        <v>0</v>
      </c>
      <c r="S20" s="53">
        <f>SUMIF(F_IV_1A!$F:$F,$C20,F_IV_1A!U:U)</f>
        <v>0</v>
      </c>
      <c r="T20" s="53">
        <f>SUMIF(F_IV_1A!$F:$F,$C20,F_IV_1A!V:V)</f>
        <v>0</v>
      </c>
      <c r="U20" s="53">
        <f>SUMIF(F_IV_1A!$F:$F,$C20,F_IV_1A!W:W)</f>
        <v>0</v>
      </c>
      <c r="V20" s="53">
        <f>SUMIF(F_IV_1A!$F:$F,$C20,F_IV_1A!X:X)</f>
        <v>0</v>
      </c>
      <c r="W20" s="53">
        <f>SUMIF(F_IV_1A!$F:$F,$C20,F_IV_1A!Y:Y)</f>
        <v>0</v>
      </c>
      <c r="X20" s="53">
        <f>SUMIF(F_IV_1A!$F:$F,$C20,F_IV_1A!Z:Z)</f>
        <v>0</v>
      </c>
      <c r="Y20" s="53">
        <f>SUMIF(F_IV_1A!$F:$F,$C20,F_IV_1A!AA:AA)</f>
        <v>0</v>
      </c>
      <c r="Z20" s="54">
        <f>SUMIF(F_IV_1A!$F:$F,$C20,F_IV_1A!AB:AB)</f>
        <v>0</v>
      </c>
      <c r="AA20" s="55">
        <f t="shared" si="6"/>
        <v>0</v>
      </c>
      <c r="AC20" s="56">
        <f>SUMIF(F_IV_1A!$F:$F,$C20,F_IV_1A!AF:AF)</f>
        <v>0</v>
      </c>
      <c r="AD20" s="56">
        <f>SUMIF(F_IV_1A!$F:$F,$C20,F_IV_1A!AG:AG)</f>
        <v>0</v>
      </c>
      <c r="AE20" s="56">
        <f>SUMIF(F_IV_1A!$F:$F,$C20,F_IV_1A!AH:AH)</f>
        <v>0</v>
      </c>
      <c r="AF20" s="56">
        <f>SUMIF(F_IV_1A!$F:$F,$C20,F_IV_1A!AI:AI)</f>
        <v>0</v>
      </c>
      <c r="AG20" s="56">
        <f>SUMIF(F_IV_1A!$F:$F,$C20,F_IV_1A!AJ:AJ)</f>
        <v>0</v>
      </c>
      <c r="AH20" s="56">
        <f>SUMIF(F_IV_1A!$F:$F,$C20,F_IV_1A!AK:AK)</f>
        <v>0</v>
      </c>
      <c r="AI20" s="56">
        <f>SUMIF(F_IV_1A!$F:$F,$C20,F_IV_1A!AL:AL)</f>
        <v>0</v>
      </c>
      <c r="AJ20" s="56">
        <f>SUMIF(F_IV_1A!$F:$F,$C20,F_IV_1A!AM:AM)</f>
        <v>0</v>
      </c>
      <c r="AK20" s="56">
        <f>SUMIF(F_IV_1A!$F:$F,$C20,F_IV_1A!AN:AN)</f>
        <v>0</v>
      </c>
      <c r="AL20" s="56">
        <f>SUMIF(F_IV_1A!$F:$F,$C20,F_IV_1A!AO:AO)</f>
        <v>0</v>
      </c>
      <c r="AM20" s="56">
        <f>SUMIF(F_IV_1A!$F:$F,$C20,F_IV_1A!AP:AP)</f>
        <v>0</v>
      </c>
      <c r="AN20" s="55">
        <f t="shared" si="7"/>
        <v>0</v>
      </c>
      <c r="AT20" s="23" t="e">
        <f>INDEX(F_IV_1A!$G:$G,MATCH($C20,F_IV_1A!$F:$F,0))</f>
        <v>#N/A</v>
      </c>
      <c r="AU20" s="23">
        <f>COUNTIF(F_IV_1A!$AY$3:$AY$1517,$D20)</f>
        <v>0</v>
      </c>
      <c r="AV20" s="23">
        <f>SUMIF(F_IV_1A!$AY$3:$AY$1517,$D20,F_IV_1A!$CF$3:$CF$1517)</f>
        <v>0</v>
      </c>
      <c r="AW20" s="23">
        <f>SUMIF(F_IV_1A!$AY:$AY,$D20,F_IV_1A!$CG:$CG)</f>
        <v>0</v>
      </c>
      <c r="AX20" s="23">
        <f>SUMIF(F_IV_1A!$AY:$AY,$D20,F_IV_1A!$CG:$CG)</f>
        <v>0</v>
      </c>
    </row>
    <row r="21" spans="1:50" x14ac:dyDescent="0.25">
      <c r="A21" s="176">
        <v>910</v>
      </c>
      <c r="B21" s="194" t="s">
        <v>119</v>
      </c>
      <c r="C21" s="194" t="s">
        <v>120</v>
      </c>
      <c r="D21" s="194">
        <v>2311</v>
      </c>
      <c r="E21" s="194" t="s">
        <v>121</v>
      </c>
      <c r="F21" s="194" t="s">
        <v>122</v>
      </c>
      <c r="G21" s="50" t="str">
        <f t="shared" si="4"/>
        <v>Kitöltés rendben!</v>
      </c>
      <c r="H21" s="193" t="s">
        <v>0</v>
      </c>
      <c r="I21" s="193" t="s">
        <v>0</v>
      </c>
      <c r="K21" s="51">
        <f t="shared" si="5"/>
        <v>518800</v>
      </c>
      <c r="L21" s="52">
        <f>SUMIF(F_IV_1A!$F:$F,$C21,F_IV_1A!$N:$N)</f>
        <v>15800</v>
      </c>
      <c r="M21" s="52">
        <f>SUMIF(F_IV_1A!$F:$F,$C21,F_IV_1A!$O:$O)</f>
        <v>503000</v>
      </c>
      <c r="N21" s="52">
        <f>SUMIF(F_IV_1A!$F:$F,$C21,F_IV_1A!$P:$P)</f>
        <v>0</v>
      </c>
      <c r="P21" s="53">
        <f>SUMIF(F_IV_1A!$F:$F,$C21,F_IV_1A!R:R)</f>
        <v>15800</v>
      </c>
      <c r="Q21" s="53">
        <f>SUMIF(F_IV_1A!$F:$F,$C21,F_IV_1A!S:S)</f>
        <v>0</v>
      </c>
      <c r="R21" s="53">
        <f>SUMIF(F_IV_1A!$F:$F,$C21,F_IV_1A!T:T)</f>
        <v>0</v>
      </c>
      <c r="S21" s="53">
        <f>SUMIF(F_IV_1A!$F:$F,$C21,F_IV_1A!U:U)</f>
        <v>0</v>
      </c>
      <c r="T21" s="53">
        <f>SUMIF(F_IV_1A!$F:$F,$C21,F_IV_1A!V:V)</f>
        <v>0</v>
      </c>
      <c r="U21" s="53">
        <f>SUMIF(F_IV_1A!$F:$F,$C21,F_IV_1A!W:W)</f>
        <v>0</v>
      </c>
      <c r="V21" s="53">
        <f>SUMIF(F_IV_1A!$F:$F,$C21,F_IV_1A!X:X)</f>
        <v>0</v>
      </c>
      <c r="W21" s="53">
        <f>SUMIF(F_IV_1A!$F:$F,$C21,F_IV_1A!Y:Y)</f>
        <v>0</v>
      </c>
      <c r="X21" s="53">
        <f>SUMIF(F_IV_1A!$F:$F,$C21,F_IV_1A!Z:Z)</f>
        <v>0</v>
      </c>
      <c r="Y21" s="53">
        <f>SUMIF(F_IV_1A!$F:$F,$C21,F_IV_1A!AA:AA)</f>
        <v>0</v>
      </c>
      <c r="Z21" s="54">
        <f>SUMIF(F_IV_1A!$F:$F,$C21,F_IV_1A!AB:AB)</f>
        <v>0</v>
      </c>
      <c r="AA21" s="55">
        <f t="shared" si="6"/>
        <v>15800</v>
      </c>
      <c r="AC21" s="56">
        <f>SUMIF(F_IV_1A!$F:$F,$C21,F_IV_1A!AF:AF)</f>
        <v>72000</v>
      </c>
      <c r="AD21" s="56">
        <f>SUMIF(F_IV_1A!$F:$F,$C21,F_IV_1A!AG:AG)</f>
        <v>0</v>
      </c>
      <c r="AE21" s="56">
        <f>SUMIF(F_IV_1A!$F:$F,$C21,F_IV_1A!AH:AH)</f>
        <v>0</v>
      </c>
      <c r="AF21" s="56">
        <f>SUMIF(F_IV_1A!$F:$F,$C21,F_IV_1A!AI:AI)</f>
        <v>0</v>
      </c>
      <c r="AG21" s="56">
        <f>SUMIF(F_IV_1A!$F:$F,$C21,F_IV_1A!AJ:AJ)</f>
        <v>0</v>
      </c>
      <c r="AH21" s="56">
        <f>SUMIF(F_IV_1A!$F:$F,$C21,F_IV_1A!AK:AK)</f>
        <v>0</v>
      </c>
      <c r="AI21" s="56">
        <f>SUMIF(F_IV_1A!$F:$F,$C21,F_IV_1A!AL:AL)</f>
        <v>100000</v>
      </c>
      <c r="AJ21" s="56">
        <f>SUMIF(F_IV_1A!$F:$F,$C21,F_IV_1A!AM:AM)</f>
        <v>0</v>
      </c>
      <c r="AK21" s="56">
        <f>SUMIF(F_IV_1A!$F:$F,$C21,F_IV_1A!AN:AN)</f>
        <v>0</v>
      </c>
      <c r="AL21" s="56">
        <f>SUMIF(F_IV_1A!$F:$F,$C21,F_IV_1A!AO:AO)</f>
        <v>0</v>
      </c>
      <c r="AM21" s="56">
        <f>SUMIF(F_IV_1A!$F:$F,$C21,F_IV_1A!AP:AP)</f>
        <v>0</v>
      </c>
      <c r="AN21" s="55">
        <f t="shared" si="7"/>
        <v>172000</v>
      </c>
      <c r="AT21" s="23" t="str">
        <f>INDEX(F_IV_1A!$G:$G,MATCH($C21,F_IV_1A!$F:$F,0))</f>
        <v>Kerepes-Kistarcsa-IV</v>
      </c>
      <c r="AU21" s="23">
        <f>COUNTIF(F_IV_1A!$AY$3:$AY$1517,$D21)</f>
        <v>18</v>
      </c>
      <c r="AV21" s="23">
        <f>SUMIF(F_IV_1A!$AY$3:$AY$1517,$D21,F_IV_1A!$CF$3:$CF$1517)</f>
        <v>18</v>
      </c>
      <c r="AW21" s="23">
        <f>SUMIF(F_IV_1A!$AY:$AY,$D21,F_IV_1A!$CG:$CG)</f>
        <v>6</v>
      </c>
      <c r="AX21" s="23">
        <f>SUMIF(F_IV_1A!$AY:$AY,$D21,F_IV_1A!$CG:$CG)</f>
        <v>6</v>
      </c>
    </row>
    <row r="22" spans="1:50" x14ac:dyDescent="0.25">
      <c r="A22" s="176">
        <v>911</v>
      </c>
      <c r="B22" s="194" t="s">
        <v>123</v>
      </c>
      <c r="C22" s="194" t="s">
        <v>124</v>
      </c>
      <c r="D22" s="194">
        <v>2312</v>
      </c>
      <c r="E22" s="194" t="s">
        <v>125</v>
      </c>
      <c r="F22" s="194" t="s">
        <v>126</v>
      </c>
      <c r="G22" s="50" t="str">
        <f t="shared" si="4"/>
        <v>Nincs rögzítve!</v>
      </c>
      <c r="H22" s="193" t="s">
        <v>0</v>
      </c>
      <c r="I22" s="193" t="s">
        <v>0</v>
      </c>
      <c r="K22" s="51">
        <f t="shared" si="5"/>
        <v>0</v>
      </c>
      <c r="L22" s="52">
        <f>SUMIF(F_IV_1A!$F:$F,$C22,F_IV_1A!$N:$N)</f>
        <v>0</v>
      </c>
      <c r="M22" s="52">
        <f>SUMIF(F_IV_1A!$F:$F,$C22,F_IV_1A!$O:$O)</f>
        <v>0</v>
      </c>
      <c r="N22" s="52">
        <f>SUMIF(F_IV_1A!$F:$F,$C22,F_IV_1A!$P:$P)</f>
        <v>0</v>
      </c>
      <c r="P22" s="53">
        <f>SUMIF(F_IV_1A!$F:$F,$C22,F_IV_1A!R:R)</f>
        <v>0</v>
      </c>
      <c r="Q22" s="53">
        <f>SUMIF(F_IV_1A!$F:$F,$C22,F_IV_1A!S:S)</f>
        <v>0</v>
      </c>
      <c r="R22" s="53">
        <f>SUMIF(F_IV_1A!$F:$F,$C22,F_IV_1A!T:T)</f>
        <v>0</v>
      </c>
      <c r="S22" s="53">
        <f>SUMIF(F_IV_1A!$F:$F,$C22,F_IV_1A!U:U)</f>
        <v>0</v>
      </c>
      <c r="T22" s="53">
        <f>SUMIF(F_IV_1A!$F:$F,$C22,F_IV_1A!V:V)</f>
        <v>0</v>
      </c>
      <c r="U22" s="53">
        <f>SUMIF(F_IV_1A!$F:$F,$C22,F_IV_1A!W:W)</f>
        <v>0</v>
      </c>
      <c r="V22" s="53">
        <f>SUMIF(F_IV_1A!$F:$F,$C22,F_IV_1A!X:X)</f>
        <v>0</v>
      </c>
      <c r="W22" s="53">
        <f>SUMIF(F_IV_1A!$F:$F,$C22,F_IV_1A!Y:Y)</f>
        <v>0</v>
      </c>
      <c r="X22" s="53">
        <f>SUMIF(F_IV_1A!$F:$F,$C22,F_IV_1A!Z:Z)</f>
        <v>0</v>
      </c>
      <c r="Y22" s="53">
        <f>SUMIF(F_IV_1A!$F:$F,$C22,F_IV_1A!AA:AA)</f>
        <v>0</v>
      </c>
      <c r="Z22" s="54">
        <f>SUMIF(F_IV_1A!$F:$F,$C22,F_IV_1A!AB:AB)</f>
        <v>0</v>
      </c>
      <c r="AA22" s="55">
        <f t="shared" si="6"/>
        <v>0</v>
      </c>
      <c r="AC22" s="56">
        <f>SUMIF(F_IV_1A!$F:$F,$C22,F_IV_1A!AF:AF)</f>
        <v>0</v>
      </c>
      <c r="AD22" s="56">
        <f>SUMIF(F_IV_1A!$F:$F,$C22,F_IV_1A!AG:AG)</f>
        <v>0</v>
      </c>
      <c r="AE22" s="56">
        <f>SUMIF(F_IV_1A!$F:$F,$C22,F_IV_1A!AH:AH)</f>
        <v>0</v>
      </c>
      <c r="AF22" s="56">
        <f>SUMIF(F_IV_1A!$F:$F,$C22,F_IV_1A!AI:AI)</f>
        <v>0</v>
      </c>
      <c r="AG22" s="56">
        <f>SUMIF(F_IV_1A!$F:$F,$C22,F_IV_1A!AJ:AJ)</f>
        <v>0</v>
      </c>
      <c r="AH22" s="56">
        <f>SUMIF(F_IV_1A!$F:$F,$C22,F_IV_1A!AK:AK)</f>
        <v>0</v>
      </c>
      <c r="AI22" s="56">
        <f>SUMIF(F_IV_1A!$F:$F,$C22,F_IV_1A!AL:AL)</f>
        <v>0</v>
      </c>
      <c r="AJ22" s="56">
        <f>SUMIF(F_IV_1A!$F:$F,$C22,F_IV_1A!AM:AM)</f>
        <v>0</v>
      </c>
      <c r="AK22" s="56">
        <f>SUMIF(F_IV_1A!$F:$F,$C22,F_IV_1A!AN:AN)</f>
        <v>0</v>
      </c>
      <c r="AL22" s="56">
        <f>SUMIF(F_IV_1A!$F:$F,$C22,F_IV_1A!AO:AO)</f>
        <v>0</v>
      </c>
      <c r="AM22" s="56">
        <f>SUMIF(F_IV_1A!$F:$F,$C22,F_IV_1A!AP:AP)</f>
        <v>0</v>
      </c>
      <c r="AN22" s="55">
        <f t="shared" si="7"/>
        <v>0</v>
      </c>
      <c r="AT22" s="23" t="e">
        <f>INDEX(F_IV_1A!$G:$G,MATCH($C22,F_IV_1A!$F:$F,0))</f>
        <v>#N/A</v>
      </c>
      <c r="AU22" s="23">
        <f>COUNTIF(F_IV_1A!$AY$3:$AY$1517,$D22)</f>
        <v>0</v>
      </c>
      <c r="AV22" s="23">
        <f>SUMIF(F_IV_1A!$AY$3:$AY$1517,$D22,F_IV_1A!$CF$3:$CF$1517)</f>
        <v>0</v>
      </c>
      <c r="AW22" s="23">
        <f>SUMIF(F_IV_1A!$AY:$AY,$D22,F_IV_1A!$CG:$CG)</f>
        <v>0</v>
      </c>
      <c r="AX22" s="23">
        <f>SUMIF(F_IV_1A!$AY:$AY,$D22,F_IV_1A!$CG:$CG)</f>
        <v>0</v>
      </c>
    </row>
  </sheetData>
  <mergeCells count="144">
    <mergeCell ref="H21"/>
    <mergeCell ref="I21"/>
    <mergeCell ref="B22"/>
    <mergeCell ref="C22"/>
    <mergeCell ref="D22"/>
    <mergeCell ref="E22"/>
    <mergeCell ref="F22"/>
    <mergeCell ref="H22"/>
    <mergeCell ref="I22"/>
    <mergeCell ref="B21"/>
    <mergeCell ref="C21"/>
    <mergeCell ref="D21"/>
    <mergeCell ref="E21"/>
    <mergeCell ref="F21"/>
    <mergeCell ref="H19"/>
    <mergeCell ref="I19"/>
    <mergeCell ref="B20"/>
    <mergeCell ref="C20"/>
    <mergeCell ref="D20"/>
    <mergeCell ref="E20"/>
    <mergeCell ref="F20"/>
    <mergeCell ref="H20"/>
    <mergeCell ref="I20"/>
    <mergeCell ref="B19"/>
    <mergeCell ref="C19"/>
    <mergeCell ref="D19"/>
    <mergeCell ref="E19"/>
    <mergeCell ref="F19"/>
    <mergeCell ref="H17"/>
    <mergeCell ref="I17"/>
    <mergeCell ref="B18"/>
    <mergeCell ref="C18"/>
    <mergeCell ref="D18"/>
    <mergeCell ref="E18"/>
    <mergeCell ref="F18"/>
    <mergeCell ref="H18"/>
    <mergeCell ref="I18"/>
    <mergeCell ref="B17"/>
    <mergeCell ref="C17"/>
    <mergeCell ref="D17"/>
    <mergeCell ref="E17"/>
    <mergeCell ref="F17"/>
    <mergeCell ref="H15"/>
    <mergeCell ref="I15"/>
    <mergeCell ref="B16"/>
    <mergeCell ref="C16"/>
    <mergeCell ref="D16"/>
    <mergeCell ref="E16"/>
    <mergeCell ref="F16"/>
    <mergeCell ref="H16"/>
    <mergeCell ref="I16"/>
    <mergeCell ref="B15"/>
    <mergeCell ref="C15"/>
    <mergeCell ref="D15"/>
    <mergeCell ref="E15"/>
    <mergeCell ref="F15"/>
    <mergeCell ref="H13"/>
    <mergeCell ref="I13"/>
    <mergeCell ref="B14"/>
    <mergeCell ref="C14"/>
    <mergeCell ref="D14"/>
    <mergeCell ref="E14"/>
    <mergeCell ref="F14"/>
    <mergeCell ref="H14"/>
    <mergeCell ref="I14"/>
    <mergeCell ref="B13"/>
    <mergeCell ref="C13"/>
    <mergeCell ref="D13"/>
    <mergeCell ref="E13"/>
    <mergeCell ref="F13"/>
    <mergeCell ref="H11"/>
    <mergeCell ref="I11"/>
    <mergeCell ref="B12"/>
    <mergeCell ref="C12"/>
    <mergeCell ref="D12"/>
    <mergeCell ref="E12"/>
    <mergeCell ref="F12"/>
    <mergeCell ref="H12"/>
    <mergeCell ref="I12"/>
    <mergeCell ref="B11"/>
    <mergeCell ref="C11"/>
    <mergeCell ref="D11"/>
    <mergeCell ref="E11"/>
    <mergeCell ref="F11"/>
    <mergeCell ref="H9"/>
    <mergeCell ref="I9"/>
    <mergeCell ref="B10"/>
    <mergeCell ref="C10"/>
    <mergeCell ref="D10"/>
    <mergeCell ref="E10"/>
    <mergeCell ref="F10"/>
    <mergeCell ref="H10"/>
    <mergeCell ref="I10"/>
    <mergeCell ref="B9"/>
    <mergeCell ref="C9"/>
    <mergeCell ref="D9"/>
    <mergeCell ref="E9"/>
    <mergeCell ref="F9"/>
    <mergeCell ref="H7"/>
    <mergeCell ref="I7"/>
    <mergeCell ref="B8"/>
    <mergeCell ref="C8"/>
    <mergeCell ref="D8"/>
    <mergeCell ref="E8"/>
    <mergeCell ref="F8"/>
    <mergeCell ref="H8"/>
    <mergeCell ref="I8"/>
    <mergeCell ref="B7"/>
    <mergeCell ref="C7"/>
    <mergeCell ref="D7"/>
    <mergeCell ref="E7"/>
    <mergeCell ref="F7"/>
    <mergeCell ref="H5"/>
    <mergeCell ref="I5"/>
    <mergeCell ref="B6"/>
    <mergeCell ref="C6"/>
    <mergeCell ref="D6"/>
    <mergeCell ref="E6"/>
    <mergeCell ref="F6"/>
    <mergeCell ref="H6"/>
    <mergeCell ref="I6"/>
    <mergeCell ref="B5"/>
    <mergeCell ref="C5"/>
    <mergeCell ref="D5"/>
    <mergeCell ref="E5"/>
    <mergeCell ref="F5"/>
    <mergeCell ref="A2:A3"/>
    <mergeCell ref="G2:G3"/>
    <mergeCell ref="H2"/>
    <mergeCell ref="I2"/>
    <mergeCell ref="H3"/>
    <mergeCell ref="I3"/>
    <mergeCell ref="H4"/>
    <mergeCell ref="I4"/>
    <mergeCell ref="C2:C3"/>
    <mergeCell ref="B2:B3"/>
    <mergeCell ref="D2:D3"/>
    <mergeCell ref="E2:E3"/>
    <mergeCell ref="F2:F3"/>
    <mergeCell ref="C4"/>
    <mergeCell ref="B4"/>
    <mergeCell ref="D4"/>
    <mergeCell ref="E4"/>
    <mergeCell ref="F4"/>
  </mergeCells>
  <conditionalFormatting sqref="G4:G22">
    <cfRule type="containsText" dxfId="5" priority="1" operator="containsText" text="Hiányzik">
      <formula>NOT(ISERROR(SEARCH("Hiányzik",G4)))</formula>
    </cfRule>
    <cfRule type="containsText" dxfId="4" priority="2" operator="containsText" text="Kitöltési hiba!">
      <formula>NOT(ISERROR(SEARCH("Kitöltési hiba!",G4)))</formula>
    </cfRule>
    <cfRule type="containsText" dxfId="3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21"/>
  <sheetViews>
    <sheetView tabSelected="1" zoomScale="55" zoomScaleNormal="5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3" sqref="K13"/>
    </sheetView>
  </sheetViews>
  <sheetFormatPr defaultColWidth="25.7109375" defaultRowHeight="15" x14ac:dyDescent="0.25"/>
  <cols>
    <col min="1" max="1" width="38.7109375" customWidth="1"/>
    <col min="17" max="17" width="4.85546875" customWidth="1"/>
    <col min="30" max="30" width="25.7109375" customWidth="1"/>
    <col min="31" max="31" width="4.7109375" customWidth="1"/>
    <col min="46" max="46" width="6.28515625" customWidth="1"/>
    <col min="49" max="49" width="15.28515625" customWidth="1"/>
    <col min="50" max="50" width="5.85546875" customWidth="1"/>
    <col min="51" max="51" width="25.7109375" customWidth="1"/>
  </cols>
  <sheetData>
    <row r="1" spans="1:86" s="11" customFormat="1" ht="30" customHeight="1" x14ac:dyDescent="0.25">
      <c r="A1" s="10"/>
      <c r="B1" s="185" t="s">
        <v>127</v>
      </c>
      <c r="C1" s="185" t="s">
        <v>128</v>
      </c>
      <c r="D1" s="185" t="s">
        <v>129</v>
      </c>
      <c r="E1" s="185" t="s">
        <v>130</v>
      </c>
      <c r="F1" s="186" t="s">
        <v>131</v>
      </c>
      <c r="G1" s="185" t="s">
        <v>132</v>
      </c>
      <c r="H1" s="10" t="s">
        <v>133</v>
      </c>
      <c r="I1" s="10" t="s">
        <v>134</v>
      </c>
      <c r="J1" s="10" t="s">
        <v>135</v>
      </c>
      <c r="K1" s="10" t="s">
        <v>136</v>
      </c>
      <c r="L1" s="16" t="s">
        <v>137</v>
      </c>
      <c r="M1" s="16" t="s">
        <v>138</v>
      </c>
      <c r="N1" s="16" t="s">
        <v>139</v>
      </c>
      <c r="O1" s="16" t="s">
        <v>140</v>
      </c>
      <c r="P1" s="16" t="s">
        <v>134</v>
      </c>
      <c r="R1" s="182" t="s">
        <v>18</v>
      </c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4"/>
      <c r="AD1" s="17" t="s">
        <v>133</v>
      </c>
      <c r="AF1" s="182" t="s">
        <v>19</v>
      </c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4"/>
      <c r="AR1" s="16" t="s">
        <v>0</v>
      </c>
      <c r="AS1" s="18" t="s">
        <v>133</v>
      </c>
      <c r="AU1" s="16" t="s">
        <v>134</v>
      </c>
      <c r="AV1" s="16" t="s">
        <v>134</v>
      </c>
      <c r="AW1" s="17" t="s">
        <v>0</v>
      </c>
      <c r="AY1" s="12" t="s">
        <v>133</v>
      </c>
      <c r="AZ1" s="12" t="s">
        <v>133</v>
      </c>
      <c r="BA1" s="12" t="s">
        <v>133</v>
      </c>
      <c r="BB1" s="12" t="s">
        <v>133</v>
      </c>
      <c r="BC1" s="12" t="s">
        <v>133</v>
      </c>
      <c r="BD1" s="12" t="s">
        <v>133</v>
      </c>
      <c r="BE1" s="12" t="s">
        <v>133</v>
      </c>
      <c r="BF1" s="12" t="s">
        <v>133</v>
      </c>
      <c r="BG1" s="12" t="s">
        <v>133</v>
      </c>
      <c r="BH1" s="12" t="s">
        <v>133</v>
      </c>
      <c r="BI1" s="12" t="s">
        <v>133</v>
      </c>
      <c r="BJ1" s="12" t="s">
        <v>133</v>
      </c>
      <c r="BK1" s="12" t="s">
        <v>133</v>
      </c>
      <c r="BL1" s="12" t="s">
        <v>133</v>
      </c>
      <c r="BM1" s="12" t="s">
        <v>133</v>
      </c>
      <c r="BN1" s="12" t="s">
        <v>133</v>
      </c>
      <c r="BO1" s="12" t="s">
        <v>133</v>
      </c>
      <c r="BP1" s="12" t="s">
        <v>133</v>
      </c>
      <c r="BQ1" s="12" t="s">
        <v>133</v>
      </c>
      <c r="BR1" s="12" t="s">
        <v>133</v>
      </c>
      <c r="BS1" s="12" t="s">
        <v>133</v>
      </c>
      <c r="BT1" s="12" t="s">
        <v>133</v>
      </c>
      <c r="BU1" s="12" t="s">
        <v>133</v>
      </c>
      <c r="BV1" s="12" t="s">
        <v>133</v>
      </c>
      <c r="BW1" s="12" t="s">
        <v>133</v>
      </c>
      <c r="BX1" s="12" t="s">
        <v>133</v>
      </c>
      <c r="BY1" s="12" t="s">
        <v>133</v>
      </c>
      <c r="BZ1" s="12" t="s">
        <v>133</v>
      </c>
      <c r="CA1" s="12" t="s">
        <v>133</v>
      </c>
      <c r="CB1" s="12" t="s">
        <v>133</v>
      </c>
      <c r="CC1" s="12" t="s">
        <v>133</v>
      </c>
      <c r="CD1" s="12" t="s">
        <v>133</v>
      </c>
      <c r="CE1" s="12" t="s">
        <v>133</v>
      </c>
      <c r="CF1" s="12" t="s">
        <v>133</v>
      </c>
      <c r="CG1" s="12" t="s">
        <v>133</v>
      </c>
      <c r="CH1" s="12" t="s">
        <v>133</v>
      </c>
    </row>
    <row r="2" spans="1:86" s="11" customFormat="1" ht="93.75" x14ac:dyDescent="0.25">
      <c r="A2" s="10" t="s">
        <v>26</v>
      </c>
      <c r="B2" s="185" t="s">
        <v>141</v>
      </c>
      <c r="C2" s="185" t="s">
        <v>142</v>
      </c>
      <c r="D2" s="185" t="s">
        <v>143</v>
      </c>
      <c r="E2" s="185" t="s">
        <v>144</v>
      </c>
      <c r="F2" s="186" t="s">
        <v>22</v>
      </c>
      <c r="G2" s="185" t="s">
        <v>21</v>
      </c>
      <c r="H2" s="10" t="s">
        <v>145</v>
      </c>
      <c r="I2" s="10" t="s">
        <v>25</v>
      </c>
      <c r="J2" s="10" t="s">
        <v>24</v>
      </c>
      <c r="K2" s="17" t="s">
        <v>29</v>
      </c>
      <c r="L2" s="16" t="s">
        <v>146</v>
      </c>
      <c r="M2" s="16" t="s">
        <v>147</v>
      </c>
      <c r="N2" s="16" t="s">
        <v>148</v>
      </c>
      <c r="O2" s="16" t="s">
        <v>149</v>
      </c>
      <c r="P2" s="16" t="s">
        <v>32</v>
      </c>
      <c r="R2" s="16" t="s">
        <v>33</v>
      </c>
      <c r="S2" s="16" t="s">
        <v>34</v>
      </c>
      <c r="T2" s="16" t="s">
        <v>35</v>
      </c>
      <c r="U2" s="16" t="s">
        <v>36</v>
      </c>
      <c r="V2" s="16" t="s">
        <v>37</v>
      </c>
      <c r="W2" s="16" t="s">
        <v>38</v>
      </c>
      <c r="X2" s="16" t="s">
        <v>39</v>
      </c>
      <c r="Y2" s="16" t="s">
        <v>40</v>
      </c>
      <c r="Z2" s="16" t="s">
        <v>41</v>
      </c>
      <c r="AA2" s="16" t="s">
        <v>42</v>
      </c>
      <c r="AB2" s="16" t="s">
        <v>43</v>
      </c>
      <c r="AC2" s="17" t="s">
        <v>44</v>
      </c>
      <c r="AD2" s="17" t="s">
        <v>150</v>
      </c>
      <c r="AF2" s="16" t="s">
        <v>33</v>
      </c>
      <c r="AG2" s="16" t="s">
        <v>34</v>
      </c>
      <c r="AH2" s="16" t="s">
        <v>35</v>
      </c>
      <c r="AI2" s="16" t="s">
        <v>36</v>
      </c>
      <c r="AJ2" s="16" t="s">
        <v>37</v>
      </c>
      <c r="AK2" s="16" t="s">
        <v>38</v>
      </c>
      <c r="AL2" s="16" t="s">
        <v>39</v>
      </c>
      <c r="AM2" s="16" t="s">
        <v>40</v>
      </c>
      <c r="AN2" s="16" t="s">
        <v>41</v>
      </c>
      <c r="AO2" s="16" t="s">
        <v>42</v>
      </c>
      <c r="AP2" s="16" t="s">
        <v>43</v>
      </c>
      <c r="AQ2" s="17" t="s">
        <v>44</v>
      </c>
      <c r="AR2" s="16" t="s">
        <v>151</v>
      </c>
      <c r="AS2" s="19" t="s">
        <v>152</v>
      </c>
      <c r="AU2" s="16" t="s">
        <v>153</v>
      </c>
      <c r="AV2" s="16" t="s">
        <v>154</v>
      </c>
      <c r="AW2" s="17" t="s">
        <v>155</v>
      </c>
      <c r="AY2" s="12" t="s">
        <v>23</v>
      </c>
      <c r="AZ2" s="12" t="s">
        <v>156</v>
      </c>
      <c r="BA2" s="12" t="s">
        <v>157</v>
      </c>
      <c r="BB2" s="12" t="s">
        <v>158</v>
      </c>
      <c r="BC2" s="12" t="s">
        <v>159</v>
      </c>
      <c r="BD2" s="12" t="s">
        <v>160</v>
      </c>
      <c r="BE2" s="12" t="s">
        <v>161</v>
      </c>
      <c r="BF2" s="12" t="s">
        <v>162</v>
      </c>
      <c r="BG2" s="12" t="s">
        <v>163</v>
      </c>
      <c r="BH2" s="12" t="s">
        <v>164</v>
      </c>
      <c r="BI2" s="12" t="s">
        <v>165</v>
      </c>
      <c r="BJ2" s="12" t="s">
        <v>166</v>
      </c>
      <c r="BK2" s="12" t="s">
        <v>167</v>
      </c>
      <c r="BL2" s="12" t="s">
        <v>168</v>
      </c>
      <c r="BM2" s="12" t="s">
        <v>169</v>
      </c>
      <c r="BN2" s="12" t="s">
        <v>170</v>
      </c>
      <c r="BO2" s="12" t="s">
        <v>171</v>
      </c>
      <c r="BP2" s="12" t="s">
        <v>172</v>
      </c>
      <c r="BQ2" s="12" t="s">
        <v>173</v>
      </c>
      <c r="BR2" s="12" t="s">
        <v>174</v>
      </c>
      <c r="BS2" s="12" t="s">
        <v>175</v>
      </c>
      <c r="BT2" s="12" t="s">
        <v>176</v>
      </c>
      <c r="BU2" s="12" t="s">
        <v>141</v>
      </c>
      <c r="BV2" s="12" t="s">
        <v>142</v>
      </c>
      <c r="BW2" s="12" t="s">
        <v>143</v>
      </c>
      <c r="BX2" s="12" t="s">
        <v>144</v>
      </c>
      <c r="BY2" s="12" t="s">
        <v>177</v>
      </c>
      <c r="BZ2" s="12" t="s">
        <v>178</v>
      </c>
      <c r="CA2" s="12" t="s">
        <v>148</v>
      </c>
      <c r="CB2" s="12" t="s">
        <v>149</v>
      </c>
      <c r="CC2" s="12" t="s">
        <v>179</v>
      </c>
      <c r="CD2" s="12" t="s">
        <v>180</v>
      </c>
      <c r="CE2" s="12" t="s">
        <v>181</v>
      </c>
      <c r="CF2" s="12" t="s">
        <v>182</v>
      </c>
      <c r="CG2" s="12" t="s">
        <v>183</v>
      </c>
      <c r="CH2" s="12" t="s">
        <v>184</v>
      </c>
    </row>
    <row r="3" spans="1:86" s="2" customFormat="1" ht="31.15" customHeight="1" x14ac:dyDescent="0.25">
      <c r="A3" s="1" t="str">
        <f t="shared" ref="A3:A20" si="0">IF($G3="","Nincs VKR kiválasztva!",CE3)</f>
        <v>Kitöltés rendben!</v>
      </c>
      <c r="B3" s="14" t="s">
        <v>330</v>
      </c>
      <c r="C3" s="58" t="s">
        <v>320</v>
      </c>
      <c r="D3" s="177" t="s">
        <v>324</v>
      </c>
      <c r="E3" s="180" t="s">
        <v>336</v>
      </c>
      <c r="F3" s="181" t="str">
        <f>VLOOKUP($G3,Összesítő!$B:$F,2,FALSE)</f>
        <v>11-34157-1-002-00-01</v>
      </c>
      <c r="G3" s="58" t="s">
        <v>119</v>
      </c>
      <c r="H3" s="6" t="str">
        <f>AY3&amp;"_"&amp;AW3&amp;"_FIV_"&amp;LEFT(Előlap!$B$6,4)</f>
        <v>2311_1_FIV_2026</v>
      </c>
      <c r="I3" s="6" t="str">
        <f>VLOOKUP($G3,Összesítő!$B:$F,5,FALSE)</f>
        <v>Kerepes, Kistarcsa</v>
      </c>
      <c r="J3" s="6" t="str">
        <f>VLOOKUP($G3,Összesítő!$B:$F,4,FALSE)</f>
        <v>Kerepes Város Önkormányzata, Kistarcsa Város Önkormányzata</v>
      </c>
      <c r="K3" s="7">
        <f t="shared" ref="K3:K20" si="1">N3+O3</f>
        <v>2800</v>
      </c>
      <c r="L3" s="14">
        <v>2027</v>
      </c>
      <c r="M3" s="14">
        <v>2027</v>
      </c>
      <c r="N3" s="178">
        <v>2800</v>
      </c>
      <c r="O3" s="8">
        <v>0</v>
      </c>
      <c r="P3" s="8">
        <v>0</v>
      </c>
      <c r="R3" s="178">
        <v>2800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 t="shared" ref="AC3:AC20" si="2">SUM(R3:AB3)</f>
        <v>2800</v>
      </c>
      <c r="AD3" s="3" t="str">
        <f t="shared" ref="AD3:AD20" si="3"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 t="shared" ref="AQ3:AQ20" si="4">SUM(AF3:AP3)</f>
        <v>0</v>
      </c>
      <c r="AR3" s="58"/>
      <c r="AS3" s="3" t="str">
        <f t="shared" ref="AS3:AS20" si="5">IF($G3="","Nincs VKR kiválasztva!",IF($BA3=0,"Hiányos kitöltés!",IF($BN3=0,"Nem hosszútávú a feladat.",$BL3)))</f>
        <v>Nem hosszútávú a feladat.</v>
      </c>
      <c r="AU3" s="15" t="s">
        <v>0</v>
      </c>
      <c r="AV3" s="15" t="s">
        <v>0</v>
      </c>
      <c r="AW3" s="6">
        <f>COUNTA($G$3:G3)</f>
        <v>1</v>
      </c>
      <c r="AY3" s="9">
        <f>VLOOKUP($G3,Összesítő!$B:$F,3,FALSE)</f>
        <v>2311</v>
      </c>
      <c r="AZ3" s="9">
        <f t="shared" ref="AZ3:AZ20" si="6">LEN($AU3)</f>
        <v>0</v>
      </c>
      <c r="BA3" s="5">
        <f>IF(OR($B3="",$C3="",$D3="",$E3="",$F3="",$L3="",$M3="",$N3="",$O3="",$P3=""),0,1)</f>
        <v>1</v>
      </c>
      <c r="BB3" s="5" t="str">
        <f t="shared" ref="BB3:BB20" si="7">IF($F3="",0,IF(AND($L3=2027,$M3=2027),"R",IF(AND($L3=2027,$M3&gt;2027),"RH",IF(AND($L3&gt;2027,$M3&gt;2027),"H","x"))))</f>
        <v>R</v>
      </c>
      <c r="BC3" s="5">
        <f t="shared" ref="BC3:BC20" si="8">IF(OR(BB3="R",BB3="RH"),1,0)</f>
        <v>1</v>
      </c>
      <c r="BD3" s="5">
        <f t="shared" ref="BD3:BD20" si="9">IF(AND($BB3="R",$O3&gt;0),1,IF(AND($BB3="H",$N3&gt;0),1,0))</f>
        <v>0</v>
      </c>
      <c r="BE3" s="5">
        <f t="shared" ref="BE3:BE20" si="10">IF($AC3&lt;$N3,1,IF($AC3=$N3,0))</f>
        <v>0</v>
      </c>
      <c r="BF3" s="9" t="str">
        <f t="shared" ref="BF3:BF20" si="11">IF($L3&gt;2027,"Nem rövidtávú a feladat.",IF($BE3=1,"Az I. ütem nem lehet forráshiányos!",IF($AC3&gt;$N3,"Többlet forrást jelölt meg az I.ütemnél! Kérjük, a többletet az 'Osszesito' fülön tüntesse fel!",IF($AC3=$N3,"A forrás egyenlő a költséggel (I.ütem).",0))))</f>
        <v>A forrás egyenlő a költséggel (I.ütem).</v>
      </c>
      <c r="BG3" s="5">
        <f t="shared" ref="BG3:BG20" si="12">IF(AND($R3&lt;&gt;"",$S3&lt;&gt;"",$T3&lt;&gt;"",$U3&lt;&gt;"",$V3&lt;&gt;"",$W3&lt;&gt;"",$X3&lt;&gt;"",$Y3&lt;&gt;"",$Z3&lt;&gt;"",$AA3&lt;&gt;"",$AB3&lt;&gt;""),1,0)</f>
        <v>1</v>
      </c>
      <c r="BH3" s="5">
        <f t="shared" ref="BH3:BH20" si="13">IF(AND($BG3=1,$N3=$AC3),1,0)</f>
        <v>1</v>
      </c>
      <c r="BI3" s="5">
        <f t="shared" ref="BI3:BI20" si="14">IF($AQ3&lt;$O3,1,0)</f>
        <v>0</v>
      </c>
      <c r="BJ3" s="5">
        <f t="shared" ref="BJ3:BJ20" si="15">IF(AND($AF3&lt;&gt;"",$AG3&lt;&gt;"",$AH3&lt;&gt;"",$AI3&lt;&gt;"",$AJ3&lt;&gt;"",$AK3&lt;&gt;"",$AL3&lt;&gt;"",$AM3&lt;&gt;"",$AN3&lt;&gt;"",$AO3&lt;&gt;"",$AP3&lt;&gt;""),1,0)</f>
        <v>1</v>
      </c>
      <c r="BK3" s="5">
        <f t="shared" ref="BK3:BK20" si="16">IF(AND($BJ3=1,$O3=$AQ3),1,IF(AND($BJ3=1,$O3&gt;$AQ3,AR3="igen"),1,0))</f>
        <v>1</v>
      </c>
      <c r="BL3" s="4" t="str">
        <f t="shared" ref="BL3:BL20" si="17"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az II.ütemnél! Kérjük, a többletet az 'Osszesito' fülön tüntesse fel!",IF($AQ3=$O3,"A forrás egyenlő a költséggel (II.ütem).",0))))))</f>
        <v>Nem hosszútávú a feladat.</v>
      </c>
      <c r="BM3" s="5">
        <f t="shared" ref="BM3:BM20" si="18">IF($M3&lt;2028,1,0)</f>
        <v>1</v>
      </c>
      <c r="BN3" s="5">
        <f t="shared" ref="BN3:BN20" si="19">IF($M3&gt;2027,1,0)</f>
        <v>0</v>
      </c>
      <c r="BO3" s="5">
        <f t="shared" ref="BO3:BO20" si="20">IF(AND($BM3=1,$N3=0),1,0)</f>
        <v>0</v>
      </c>
      <c r="BP3" s="5">
        <f t="shared" ref="BP3:BP20" si="21">IF(AND($BN3=1,$O3=0),1,0)</f>
        <v>0</v>
      </c>
      <c r="BQ3" s="5">
        <f t="shared" ref="BQ3:BQ20" si="22">IF(AND($BB3="R",$N3=0,$AZ3&gt;29),1,IF(AND($BB3="RH",$N3=0,$AZ3&gt;29),1,0))</f>
        <v>0</v>
      </c>
      <c r="BR3" s="9" t="str">
        <f t="shared" ref="BR3:BR20" si="23"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 t="shared" ref="BS3:BS20" si="24">IF(AND($BB3="R",$N3=0,$AZ3&gt;29),1,IF(AND($BB3="RH",$N3=0,$AZ3&gt;29),1,0))</f>
        <v>0</v>
      </c>
      <c r="BT3" s="5">
        <f t="shared" ref="BT3:BT20" si="25">IF(AND($BB3="H",$O3=0,$AZ3&gt;29),1,IF(AND($BB3="RH",$O3=0,$AZ3&gt;29),1,0))</f>
        <v>0</v>
      </c>
      <c r="BU3" s="5">
        <f>IF($B3="",0,1)</f>
        <v>1</v>
      </c>
      <c r="BV3" s="5">
        <f t="shared" ref="BV3:BV20" si="26">IF($C3="",0,1)</f>
        <v>1</v>
      </c>
      <c r="BW3" s="5">
        <f t="shared" ref="BW3:BW20" si="27">IF($D3="",0,1)</f>
        <v>1</v>
      </c>
      <c r="BX3" s="5">
        <f t="shared" ref="BX3:BX20" si="28">IF($E3="",0,1)</f>
        <v>1</v>
      </c>
      <c r="BY3" s="5">
        <f t="shared" ref="BY3:BY20" si="29">IF($L3="",0,1)</f>
        <v>1</v>
      </c>
      <c r="BZ3" s="5">
        <f t="shared" ref="BZ3:BZ20" si="30">IF($M3="",0,1)</f>
        <v>1</v>
      </c>
      <c r="CA3" s="5">
        <f t="shared" ref="CA3:CA20" si="31">IF($N3="",0,1)</f>
        <v>1</v>
      </c>
      <c r="CB3" s="5">
        <f t="shared" ref="CB3:CB20" si="32">IF($O3="",0,1)</f>
        <v>1</v>
      </c>
      <c r="CC3" s="5">
        <f t="shared" ref="CC3:CC20" si="33">IF($P3="",0,1)</f>
        <v>1</v>
      </c>
      <c r="CD3" s="5" t="str">
        <f t="shared" ref="CD3:CD20" si="34"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 t="shared" ref="CE3:CE20" si="35"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indoklás!",IF(AND(BN3=1,C3="1811_RENDKÍVÜLI"),"II.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Kérjük, a többletet az 'Osszesito' fülön tüntesse fel!",IF($AQ3&gt;$O3,"Többlet forrást jelölt meg a II. ütemnél! Kérjük, a többletet az 'Osszesito' fülön tüntesse fel!","Kitöltés rendben!"))))))))))))))</f>
        <v>Kitöltés rendben!</v>
      </c>
      <c r="CF3" s="5">
        <f t="shared" ref="CF3:CF20" si="36">IF(A3="Kitöltés rendben!",1,0)</f>
        <v>1</v>
      </c>
      <c r="CG3" s="5">
        <f t="shared" ref="CG3:CG20" si="37">IF(AND($BB3="R",$CF3=1),1,IF(AND($BB3="RH",$CF3=1),1,0))</f>
        <v>1</v>
      </c>
      <c r="CH3" s="5">
        <f t="shared" ref="CH3:CH20" si="38">IF(AND($BB3="H",$CF3=1),1,IF(AND($BB3="RH",$CF3=1),1,0))</f>
        <v>0</v>
      </c>
    </row>
    <row r="4" spans="1:86" s="2" customFormat="1" ht="45" x14ac:dyDescent="0.25">
      <c r="A4" s="1" t="str">
        <f t="shared" si="0"/>
        <v>Kitöltés rendben!</v>
      </c>
      <c r="B4" s="14" t="s">
        <v>331</v>
      </c>
      <c r="C4" s="58" t="s">
        <v>220</v>
      </c>
      <c r="D4" s="177" t="s">
        <v>325</v>
      </c>
      <c r="E4" s="180" t="s">
        <v>336</v>
      </c>
      <c r="F4" s="181" t="str">
        <f>VLOOKUP($G4,Összesítő!$B:$F,2,FALSE)</f>
        <v>11-34157-1-002-00-01</v>
      </c>
      <c r="G4" s="58" t="s">
        <v>119</v>
      </c>
      <c r="H4" s="6" t="str">
        <f>AY4&amp;"_"&amp;AW4&amp;"_FIV_"&amp;LEFT(Előlap!$B$6,4)</f>
        <v>2311_2_FIV_2026</v>
      </c>
      <c r="I4" s="6" t="str">
        <f>VLOOKUP($G4,Összesítő!$B:$F,5,FALSE)</f>
        <v>Kerepes, Kistarcsa</v>
      </c>
      <c r="J4" s="6" t="str">
        <f>VLOOKUP($G4,Összesítő!$B:$F,4,FALSE)</f>
        <v>Kerepes Város Önkormányzata, Kistarcsa Város Önkormányzata</v>
      </c>
      <c r="K4" s="7">
        <f t="shared" si="1"/>
        <v>4000</v>
      </c>
      <c r="L4" s="14">
        <v>2027</v>
      </c>
      <c r="M4" s="14">
        <v>2027</v>
      </c>
      <c r="N4" s="178">
        <v>4000</v>
      </c>
      <c r="O4" s="8">
        <v>0</v>
      </c>
      <c r="P4" s="8">
        <v>0</v>
      </c>
      <c r="R4" s="178">
        <v>4000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 t="shared" si="2"/>
        <v>4000</v>
      </c>
      <c r="AD4" s="3" t="str">
        <f t="shared" si="3"/>
        <v>A forrás egyenlő a költséggel (I.ütem).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 t="shared" si="4"/>
        <v>0</v>
      </c>
      <c r="AR4" s="58"/>
      <c r="AS4" s="3" t="str">
        <f t="shared" si="5"/>
        <v>Nem hosszútávú a feladat.</v>
      </c>
      <c r="AU4" s="15" t="s">
        <v>0</v>
      </c>
      <c r="AV4" s="15" t="s">
        <v>0</v>
      </c>
      <c r="AW4" s="6">
        <f>COUNTA($G$3:G4)</f>
        <v>2</v>
      </c>
      <c r="AY4" s="9">
        <f>VLOOKUP($G4,Összesítő!$B:$F,3,FALSE)</f>
        <v>2311</v>
      </c>
      <c r="AZ4" s="9">
        <f t="shared" si="6"/>
        <v>0</v>
      </c>
      <c r="BA4" s="5">
        <f t="shared" ref="BA4:BA20" si="39">IF(OR($B4="",$C4="",$D4="",$E4="",$F4="",$L4="",$M4="",$N4="",$O4="",$P4=""),0,1)</f>
        <v>1</v>
      </c>
      <c r="BB4" s="5" t="str">
        <f t="shared" si="7"/>
        <v>R</v>
      </c>
      <c r="BC4" s="5">
        <f t="shared" si="8"/>
        <v>1</v>
      </c>
      <c r="BD4" s="5">
        <f t="shared" si="9"/>
        <v>0</v>
      </c>
      <c r="BE4" s="5">
        <f t="shared" si="10"/>
        <v>0</v>
      </c>
      <c r="BF4" s="9" t="str">
        <f t="shared" si="11"/>
        <v>A forrás egyenlő a költséggel (I.ütem).</v>
      </c>
      <c r="BG4" s="5">
        <f t="shared" si="12"/>
        <v>1</v>
      </c>
      <c r="BH4" s="5">
        <f t="shared" si="13"/>
        <v>1</v>
      </c>
      <c r="BI4" s="5">
        <f t="shared" si="14"/>
        <v>0</v>
      </c>
      <c r="BJ4" s="5">
        <f t="shared" si="15"/>
        <v>1</v>
      </c>
      <c r="BK4" s="5">
        <f t="shared" si="16"/>
        <v>1</v>
      </c>
      <c r="BL4" s="4" t="str">
        <f t="shared" si="17"/>
        <v>Nem hosszútávú a feladat.</v>
      </c>
      <c r="BM4" s="5">
        <f t="shared" si="18"/>
        <v>1</v>
      </c>
      <c r="BN4" s="5">
        <f t="shared" si="19"/>
        <v>0</v>
      </c>
      <c r="BO4" s="5">
        <f t="shared" si="20"/>
        <v>0</v>
      </c>
      <c r="BP4" s="5">
        <f t="shared" si="21"/>
        <v>0</v>
      </c>
      <c r="BQ4" s="5">
        <f t="shared" si="22"/>
        <v>0</v>
      </c>
      <c r="BR4" s="9" t="str">
        <f t="shared" si="23"/>
        <v>Nincs hosszútávú terv!</v>
      </c>
      <c r="BS4" s="5">
        <f t="shared" si="24"/>
        <v>0</v>
      </c>
      <c r="BT4" s="5">
        <f t="shared" si="25"/>
        <v>0</v>
      </c>
      <c r="BU4" s="5">
        <f t="shared" ref="BU4:BU20" si="40">IF($B4="",0,1)</f>
        <v>1</v>
      </c>
      <c r="BV4" s="5">
        <f t="shared" si="26"/>
        <v>1</v>
      </c>
      <c r="BW4" s="5">
        <f t="shared" si="27"/>
        <v>1</v>
      </c>
      <c r="BX4" s="5">
        <f t="shared" si="28"/>
        <v>1</v>
      </c>
      <c r="BY4" s="5">
        <f t="shared" si="29"/>
        <v>1</v>
      </c>
      <c r="BZ4" s="5">
        <f t="shared" si="30"/>
        <v>1</v>
      </c>
      <c r="CA4" s="5">
        <f t="shared" si="31"/>
        <v>1</v>
      </c>
      <c r="CB4" s="5">
        <f t="shared" si="32"/>
        <v>1</v>
      </c>
      <c r="CC4" s="5">
        <f t="shared" si="33"/>
        <v>1</v>
      </c>
      <c r="CD4" s="5" t="str">
        <f t="shared" si="34"/>
        <v>?</v>
      </c>
      <c r="CE4" s="4" t="str">
        <f t="shared" si="35"/>
        <v>Kitöltés rendben!</v>
      </c>
      <c r="CF4" s="5">
        <f t="shared" si="36"/>
        <v>1</v>
      </c>
      <c r="CG4" s="5">
        <f t="shared" si="37"/>
        <v>1</v>
      </c>
      <c r="CH4" s="5">
        <f t="shared" si="38"/>
        <v>0</v>
      </c>
    </row>
    <row r="5" spans="1:86" s="2" customFormat="1" ht="45" x14ac:dyDescent="0.25">
      <c r="A5" s="1" t="str">
        <f t="shared" si="0"/>
        <v>Kitöltés rendben!</v>
      </c>
      <c r="B5" s="14" t="s">
        <v>332</v>
      </c>
      <c r="C5" s="58" t="s">
        <v>281</v>
      </c>
      <c r="D5" s="177" t="s">
        <v>326</v>
      </c>
      <c r="E5" s="180" t="s">
        <v>336</v>
      </c>
      <c r="F5" s="181" t="str">
        <f>VLOOKUP($G5,Összesítő!$B:$F,2,FALSE)</f>
        <v>11-34157-1-002-00-01</v>
      </c>
      <c r="G5" s="58" t="s">
        <v>119</v>
      </c>
      <c r="H5" s="6" t="str">
        <f>AY5&amp;"_"&amp;AW5&amp;"_FIV_"&amp;LEFT(Előlap!$B$6,4)</f>
        <v>2311_3_FIV_2026</v>
      </c>
      <c r="I5" s="6" t="str">
        <f>VLOOKUP($G5,Összesítő!$B:$F,5,FALSE)</f>
        <v>Kerepes, Kistarcsa</v>
      </c>
      <c r="J5" s="6" t="str">
        <f>VLOOKUP($G5,Összesítő!$B:$F,4,FALSE)</f>
        <v>Kerepes Város Önkormányzata, Kistarcsa Város Önkormányzata</v>
      </c>
      <c r="K5" s="7">
        <f t="shared" si="1"/>
        <v>1000</v>
      </c>
      <c r="L5" s="14">
        <v>2027</v>
      </c>
      <c r="M5" s="14">
        <v>2027</v>
      </c>
      <c r="N5" s="178">
        <v>1000</v>
      </c>
      <c r="O5" s="8">
        <v>0</v>
      </c>
      <c r="P5" s="8">
        <v>0</v>
      </c>
      <c r="R5" s="178">
        <v>1000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 t="shared" si="2"/>
        <v>1000</v>
      </c>
      <c r="AD5" s="3" t="str">
        <f t="shared" si="3"/>
        <v>A forrás egyenlő a költséggel (I.ütem).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 t="shared" si="4"/>
        <v>0</v>
      </c>
      <c r="AR5" s="58"/>
      <c r="AS5" s="3" t="str">
        <f t="shared" si="5"/>
        <v>Nem hosszútávú a feladat.</v>
      </c>
      <c r="AU5" s="15" t="s">
        <v>0</v>
      </c>
      <c r="AV5" s="15" t="s">
        <v>0</v>
      </c>
      <c r="AW5" s="6">
        <f>COUNTA($G$3:G5)</f>
        <v>3</v>
      </c>
      <c r="AY5" s="9">
        <f>VLOOKUP($G5,Összesítő!$B:$F,3,FALSE)</f>
        <v>2311</v>
      </c>
      <c r="AZ5" s="9">
        <f t="shared" si="6"/>
        <v>0</v>
      </c>
      <c r="BA5" s="5">
        <f t="shared" si="39"/>
        <v>1</v>
      </c>
      <c r="BB5" s="5" t="str">
        <f t="shared" si="7"/>
        <v>R</v>
      </c>
      <c r="BC5" s="5">
        <f t="shared" si="8"/>
        <v>1</v>
      </c>
      <c r="BD5" s="5">
        <f t="shared" si="9"/>
        <v>0</v>
      </c>
      <c r="BE5" s="5">
        <f t="shared" si="10"/>
        <v>0</v>
      </c>
      <c r="BF5" s="9" t="str">
        <f t="shared" si="11"/>
        <v>A forrás egyenlő a költséggel (I.ütem).</v>
      </c>
      <c r="BG5" s="5">
        <f t="shared" si="12"/>
        <v>1</v>
      </c>
      <c r="BH5" s="5">
        <f t="shared" si="13"/>
        <v>1</v>
      </c>
      <c r="BI5" s="5">
        <f t="shared" si="14"/>
        <v>0</v>
      </c>
      <c r="BJ5" s="5">
        <f t="shared" si="15"/>
        <v>1</v>
      </c>
      <c r="BK5" s="5">
        <f t="shared" si="16"/>
        <v>1</v>
      </c>
      <c r="BL5" s="4" t="str">
        <f t="shared" si="17"/>
        <v>Nem hosszútávú a feladat.</v>
      </c>
      <c r="BM5" s="5">
        <f t="shared" si="18"/>
        <v>1</v>
      </c>
      <c r="BN5" s="5">
        <f t="shared" si="19"/>
        <v>0</v>
      </c>
      <c r="BO5" s="5">
        <f t="shared" si="20"/>
        <v>0</v>
      </c>
      <c r="BP5" s="5">
        <f t="shared" si="21"/>
        <v>0</v>
      </c>
      <c r="BQ5" s="5">
        <f t="shared" si="22"/>
        <v>0</v>
      </c>
      <c r="BR5" s="9" t="str">
        <f t="shared" si="23"/>
        <v>Nincs hosszútávú terv!</v>
      </c>
      <c r="BS5" s="5">
        <f t="shared" si="24"/>
        <v>0</v>
      </c>
      <c r="BT5" s="5">
        <f t="shared" si="25"/>
        <v>0</v>
      </c>
      <c r="BU5" s="5">
        <f t="shared" si="40"/>
        <v>1</v>
      </c>
      <c r="BV5" s="5">
        <f t="shared" si="26"/>
        <v>1</v>
      </c>
      <c r="BW5" s="5">
        <f t="shared" si="27"/>
        <v>1</v>
      </c>
      <c r="BX5" s="5">
        <f t="shared" si="28"/>
        <v>1</v>
      </c>
      <c r="BY5" s="5">
        <f t="shared" si="29"/>
        <v>1</v>
      </c>
      <c r="BZ5" s="5">
        <f t="shared" si="30"/>
        <v>1</v>
      </c>
      <c r="CA5" s="5">
        <f t="shared" si="31"/>
        <v>1</v>
      </c>
      <c r="CB5" s="5">
        <f t="shared" si="32"/>
        <v>1</v>
      </c>
      <c r="CC5" s="5">
        <f t="shared" si="33"/>
        <v>1</v>
      </c>
      <c r="CD5" s="5" t="str">
        <f t="shared" si="34"/>
        <v>?</v>
      </c>
      <c r="CE5" s="4" t="str">
        <f t="shared" si="35"/>
        <v>Kitöltés rendben!</v>
      </c>
      <c r="CF5" s="5">
        <f t="shared" si="36"/>
        <v>1</v>
      </c>
      <c r="CG5" s="5">
        <f t="shared" si="37"/>
        <v>1</v>
      </c>
      <c r="CH5" s="5">
        <f t="shared" si="38"/>
        <v>0</v>
      </c>
    </row>
    <row r="6" spans="1:86" s="2" customFormat="1" ht="45" x14ac:dyDescent="0.25">
      <c r="A6" s="1" t="str">
        <f t="shared" si="0"/>
        <v>Kitöltés rendben!</v>
      </c>
      <c r="B6" s="14" t="s">
        <v>333</v>
      </c>
      <c r="C6" s="58" t="s">
        <v>287</v>
      </c>
      <c r="D6" s="177" t="s">
        <v>327</v>
      </c>
      <c r="E6" s="180" t="s">
        <v>336</v>
      </c>
      <c r="F6" s="181" t="str">
        <f>VLOOKUP($G6,Összesítő!$B:$F,2,FALSE)</f>
        <v>11-34157-1-002-00-01</v>
      </c>
      <c r="G6" s="58" t="s">
        <v>119</v>
      </c>
      <c r="H6" s="6" t="str">
        <f>AY6&amp;"_"&amp;AW6&amp;"_FIV_"&amp;LEFT(Előlap!$B$6,4)</f>
        <v>2311_4_FIV_2026</v>
      </c>
      <c r="I6" s="6" t="str">
        <f>VLOOKUP($G6,Összesítő!$B:$F,5,FALSE)</f>
        <v>Kerepes, Kistarcsa</v>
      </c>
      <c r="J6" s="6" t="str">
        <f>VLOOKUP($G6,Összesítő!$B:$F,4,FALSE)</f>
        <v>Kerepes Város Önkormányzata, Kistarcsa Város Önkormányzata</v>
      </c>
      <c r="K6" s="7">
        <f t="shared" si="1"/>
        <v>1000</v>
      </c>
      <c r="L6" s="14">
        <v>2027</v>
      </c>
      <c r="M6" s="14">
        <v>2027</v>
      </c>
      <c r="N6" s="178">
        <v>1000</v>
      </c>
      <c r="O6" s="8">
        <v>0</v>
      </c>
      <c r="P6" s="8">
        <v>0</v>
      </c>
      <c r="R6" s="178">
        <v>1000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7">
        <f t="shared" si="2"/>
        <v>1000</v>
      </c>
      <c r="AD6" s="3" t="str">
        <f t="shared" si="3"/>
        <v>A forrás egyenlő a költséggel (I.ütem).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7">
        <f t="shared" si="4"/>
        <v>0</v>
      </c>
      <c r="AR6" s="58"/>
      <c r="AS6" s="3" t="str">
        <f t="shared" si="5"/>
        <v>Nem hosszútávú a feladat.</v>
      </c>
      <c r="AU6" s="15" t="s">
        <v>0</v>
      </c>
      <c r="AV6" s="15" t="s">
        <v>0</v>
      </c>
      <c r="AW6" s="6">
        <f>COUNTA($G$3:G6)</f>
        <v>4</v>
      </c>
      <c r="AY6" s="9">
        <f>VLOOKUP($G6,Összesítő!$B:$F,3,FALSE)</f>
        <v>2311</v>
      </c>
      <c r="AZ6" s="9">
        <f t="shared" si="6"/>
        <v>0</v>
      </c>
      <c r="BA6" s="5">
        <f t="shared" si="39"/>
        <v>1</v>
      </c>
      <c r="BB6" s="5" t="str">
        <f t="shared" si="7"/>
        <v>R</v>
      </c>
      <c r="BC6" s="5">
        <f t="shared" si="8"/>
        <v>1</v>
      </c>
      <c r="BD6" s="5">
        <f t="shared" si="9"/>
        <v>0</v>
      </c>
      <c r="BE6" s="5">
        <f t="shared" si="10"/>
        <v>0</v>
      </c>
      <c r="BF6" s="9" t="str">
        <f t="shared" si="11"/>
        <v>A forrás egyenlő a költséggel (I.ütem).</v>
      </c>
      <c r="BG6" s="5">
        <f t="shared" si="12"/>
        <v>1</v>
      </c>
      <c r="BH6" s="5">
        <f t="shared" si="13"/>
        <v>1</v>
      </c>
      <c r="BI6" s="5">
        <f t="shared" si="14"/>
        <v>0</v>
      </c>
      <c r="BJ6" s="5">
        <f t="shared" si="15"/>
        <v>1</v>
      </c>
      <c r="BK6" s="5">
        <f t="shared" si="16"/>
        <v>1</v>
      </c>
      <c r="BL6" s="4" t="str">
        <f t="shared" si="17"/>
        <v>Nem hosszútávú a feladat.</v>
      </c>
      <c r="BM6" s="5">
        <f t="shared" si="18"/>
        <v>1</v>
      </c>
      <c r="BN6" s="5">
        <f t="shared" si="19"/>
        <v>0</v>
      </c>
      <c r="BO6" s="5">
        <f t="shared" si="20"/>
        <v>0</v>
      </c>
      <c r="BP6" s="5">
        <f t="shared" si="21"/>
        <v>0</v>
      </c>
      <c r="BQ6" s="5">
        <f t="shared" si="22"/>
        <v>0</v>
      </c>
      <c r="BR6" s="9" t="str">
        <f t="shared" si="23"/>
        <v>Nincs hosszútávú terv!</v>
      </c>
      <c r="BS6" s="5">
        <f t="shared" si="24"/>
        <v>0</v>
      </c>
      <c r="BT6" s="5">
        <f t="shared" si="25"/>
        <v>0</v>
      </c>
      <c r="BU6" s="5">
        <f t="shared" si="40"/>
        <v>1</v>
      </c>
      <c r="BV6" s="5">
        <f t="shared" si="26"/>
        <v>1</v>
      </c>
      <c r="BW6" s="5">
        <f t="shared" si="27"/>
        <v>1</v>
      </c>
      <c r="BX6" s="5">
        <f t="shared" si="28"/>
        <v>1</v>
      </c>
      <c r="BY6" s="5">
        <f t="shared" si="29"/>
        <v>1</v>
      </c>
      <c r="BZ6" s="5">
        <f t="shared" si="30"/>
        <v>1</v>
      </c>
      <c r="CA6" s="5">
        <f t="shared" si="31"/>
        <v>1</v>
      </c>
      <c r="CB6" s="5">
        <f t="shared" si="32"/>
        <v>1</v>
      </c>
      <c r="CC6" s="5">
        <f t="shared" si="33"/>
        <v>1</v>
      </c>
      <c r="CD6" s="5" t="str">
        <f t="shared" si="34"/>
        <v>?</v>
      </c>
      <c r="CE6" s="4" t="str">
        <f t="shared" si="35"/>
        <v>Kitöltés rendben!</v>
      </c>
      <c r="CF6" s="5">
        <f t="shared" si="36"/>
        <v>1</v>
      </c>
      <c r="CG6" s="5">
        <f t="shared" si="37"/>
        <v>1</v>
      </c>
      <c r="CH6" s="5">
        <f t="shared" si="38"/>
        <v>0</v>
      </c>
    </row>
    <row r="7" spans="1:86" s="2" customFormat="1" ht="45" x14ac:dyDescent="0.25">
      <c r="A7" s="1" t="str">
        <f t="shared" si="0"/>
        <v>Kitöltés rendben!</v>
      </c>
      <c r="B7" s="14" t="s">
        <v>334</v>
      </c>
      <c r="C7" s="58" t="s">
        <v>290</v>
      </c>
      <c r="D7" s="177" t="s">
        <v>328</v>
      </c>
      <c r="E7" s="180" t="s">
        <v>336</v>
      </c>
      <c r="F7" s="181" t="str">
        <f>VLOOKUP($G7,Összesítő!$B:$F,2,FALSE)</f>
        <v>11-34157-1-002-00-01</v>
      </c>
      <c r="G7" s="58" t="s">
        <v>119</v>
      </c>
      <c r="H7" s="6" t="str">
        <f>AY7&amp;"_"&amp;AW7&amp;"_FIV_"&amp;LEFT(Előlap!$B$6,4)</f>
        <v>2311_5_FIV_2026</v>
      </c>
      <c r="I7" s="6" t="str">
        <f>VLOOKUP($G7,Összesítő!$B:$F,5,FALSE)</f>
        <v>Kerepes, Kistarcsa</v>
      </c>
      <c r="J7" s="6" t="str">
        <f>VLOOKUP($G7,Összesítő!$B:$F,4,FALSE)</f>
        <v>Kerepes Város Önkormányzata, Kistarcsa Város Önkormányzata</v>
      </c>
      <c r="K7" s="7">
        <f t="shared" si="1"/>
        <v>2000</v>
      </c>
      <c r="L7" s="14">
        <v>2027</v>
      </c>
      <c r="M7" s="14">
        <v>2027</v>
      </c>
      <c r="N7" s="178">
        <v>2000</v>
      </c>
      <c r="O7" s="8">
        <v>0</v>
      </c>
      <c r="P7" s="8">
        <v>0</v>
      </c>
      <c r="R7" s="178">
        <v>2000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7">
        <f t="shared" si="2"/>
        <v>2000</v>
      </c>
      <c r="AD7" s="3" t="str">
        <f t="shared" si="3"/>
        <v>A forrás egyenlő a költséggel (I.ütem).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7">
        <f t="shared" si="4"/>
        <v>0</v>
      </c>
      <c r="AR7" s="58"/>
      <c r="AS7" s="3" t="str">
        <f t="shared" si="5"/>
        <v>Nem hosszútávú a feladat.</v>
      </c>
      <c r="AU7" s="15" t="s">
        <v>0</v>
      </c>
      <c r="AV7" s="15" t="s">
        <v>0</v>
      </c>
      <c r="AW7" s="6">
        <f>COUNTA($G$3:G7)</f>
        <v>5</v>
      </c>
      <c r="AY7" s="9">
        <f>VLOOKUP($G7,Összesítő!$B:$F,3,FALSE)</f>
        <v>2311</v>
      </c>
      <c r="AZ7" s="9">
        <f t="shared" si="6"/>
        <v>0</v>
      </c>
      <c r="BA7" s="5">
        <f>IF(OR($B7="",$C7="",$D7="",$E7="",$F7="",$L7="",$M7="",$N7="",$O7="",$P7=""),0,1)</f>
        <v>1</v>
      </c>
      <c r="BB7" s="5" t="str">
        <f t="shared" si="7"/>
        <v>R</v>
      </c>
      <c r="BC7" s="5">
        <f t="shared" si="8"/>
        <v>1</v>
      </c>
      <c r="BD7" s="5">
        <f t="shared" si="9"/>
        <v>0</v>
      </c>
      <c r="BE7" s="5">
        <f t="shared" si="10"/>
        <v>0</v>
      </c>
      <c r="BF7" s="9" t="str">
        <f t="shared" si="11"/>
        <v>A forrás egyenlő a költséggel (I.ütem).</v>
      </c>
      <c r="BG7" s="5">
        <f t="shared" si="12"/>
        <v>1</v>
      </c>
      <c r="BH7" s="5">
        <f t="shared" si="13"/>
        <v>1</v>
      </c>
      <c r="BI7" s="5">
        <f t="shared" si="14"/>
        <v>0</v>
      </c>
      <c r="BJ7" s="5">
        <f t="shared" si="15"/>
        <v>1</v>
      </c>
      <c r="BK7" s="5">
        <f t="shared" si="16"/>
        <v>1</v>
      </c>
      <c r="BL7" s="4" t="str">
        <f t="shared" si="17"/>
        <v>Nem hosszútávú a feladat.</v>
      </c>
      <c r="BM7" s="5">
        <f t="shared" si="18"/>
        <v>1</v>
      </c>
      <c r="BN7" s="5">
        <f t="shared" si="19"/>
        <v>0</v>
      </c>
      <c r="BO7" s="5">
        <f t="shared" si="20"/>
        <v>0</v>
      </c>
      <c r="BP7" s="5">
        <f t="shared" si="21"/>
        <v>0</v>
      </c>
      <c r="BQ7" s="5">
        <f t="shared" si="22"/>
        <v>0</v>
      </c>
      <c r="BR7" s="9" t="str">
        <f t="shared" si="23"/>
        <v>Nincs hosszútávú terv!</v>
      </c>
      <c r="BS7" s="5">
        <f t="shared" si="24"/>
        <v>0</v>
      </c>
      <c r="BT7" s="5">
        <f t="shared" si="25"/>
        <v>0</v>
      </c>
      <c r="BU7" s="5">
        <f>IF($B7="",0,1)</f>
        <v>1</v>
      </c>
      <c r="BV7" s="5">
        <f t="shared" si="26"/>
        <v>1</v>
      </c>
      <c r="BW7" s="5">
        <f t="shared" si="27"/>
        <v>1</v>
      </c>
      <c r="BX7" s="5">
        <f t="shared" si="28"/>
        <v>1</v>
      </c>
      <c r="BY7" s="5">
        <f t="shared" si="29"/>
        <v>1</v>
      </c>
      <c r="BZ7" s="5">
        <f t="shared" si="30"/>
        <v>1</v>
      </c>
      <c r="CA7" s="5">
        <f t="shared" si="31"/>
        <v>1</v>
      </c>
      <c r="CB7" s="5">
        <f t="shared" si="32"/>
        <v>1</v>
      </c>
      <c r="CC7" s="5">
        <f t="shared" si="33"/>
        <v>1</v>
      </c>
      <c r="CD7" s="5" t="str">
        <f t="shared" si="34"/>
        <v>?</v>
      </c>
      <c r="CE7" s="4" t="str">
        <f t="shared" si="35"/>
        <v>Kitöltés rendben!</v>
      </c>
      <c r="CF7" s="5">
        <f t="shared" si="36"/>
        <v>1</v>
      </c>
      <c r="CG7" s="5">
        <f t="shared" si="37"/>
        <v>1</v>
      </c>
      <c r="CH7" s="5">
        <f t="shared" si="38"/>
        <v>0</v>
      </c>
    </row>
    <row r="8" spans="1:86" s="2" customFormat="1" ht="45" x14ac:dyDescent="0.25">
      <c r="A8" s="1" t="str">
        <f t="shared" si="0"/>
        <v>Kitöltés rendben!</v>
      </c>
      <c r="B8" s="14" t="s">
        <v>335</v>
      </c>
      <c r="C8" s="58" t="s">
        <v>305</v>
      </c>
      <c r="D8" s="177" t="s">
        <v>329</v>
      </c>
      <c r="E8" s="180" t="s">
        <v>336</v>
      </c>
      <c r="F8" s="181" t="str">
        <f>VLOOKUP($G8,Összesítő!$B:$F,2,FALSE)</f>
        <v>11-34157-1-002-00-01</v>
      </c>
      <c r="G8" s="58" t="s">
        <v>119</v>
      </c>
      <c r="H8" s="6" t="str">
        <f>AY8&amp;"_"&amp;AW8&amp;"_FIV_"&amp;LEFT(Előlap!$B$6,4)</f>
        <v>2311_6_FIV_2026</v>
      </c>
      <c r="I8" s="6" t="str">
        <f>VLOOKUP($G8,Összesítő!$B:$F,5,FALSE)</f>
        <v>Kerepes, Kistarcsa</v>
      </c>
      <c r="J8" s="6" t="str">
        <f>VLOOKUP($G8,Összesítő!$B:$F,4,FALSE)</f>
        <v>Kerepes Város Önkormányzata, Kistarcsa Város Önkormányzata</v>
      </c>
      <c r="K8" s="7">
        <f t="shared" si="1"/>
        <v>5000</v>
      </c>
      <c r="L8" s="14">
        <v>2027</v>
      </c>
      <c r="M8" s="14">
        <v>2027</v>
      </c>
      <c r="N8" s="178">
        <v>5000</v>
      </c>
      <c r="O8" s="8">
        <v>0</v>
      </c>
      <c r="P8" s="8">
        <v>0</v>
      </c>
      <c r="R8" s="8">
        <v>5000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7">
        <f t="shared" si="2"/>
        <v>5000</v>
      </c>
      <c r="AD8" s="3" t="str">
        <f t="shared" si="3"/>
        <v>A forrás egyenlő a költséggel (I.ütem).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7">
        <f t="shared" si="4"/>
        <v>0</v>
      </c>
      <c r="AR8" s="58"/>
      <c r="AS8" s="3" t="str">
        <f t="shared" si="5"/>
        <v>Nem hosszútávú a feladat.</v>
      </c>
      <c r="AU8" s="15" t="s">
        <v>0</v>
      </c>
      <c r="AV8" s="15" t="s">
        <v>0</v>
      </c>
      <c r="AW8" s="6">
        <f>COUNTA($G$3:G8)</f>
        <v>6</v>
      </c>
      <c r="AY8" s="9">
        <f>VLOOKUP($G8,Összesítő!$B:$F,3,FALSE)</f>
        <v>2311</v>
      </c>
      <c r="AZ8" s="9">
        <f t="shared" si="6"/>
        <v>0</v>
      </c>
      <c r="BA8" s="5">
        <f t="shared" si="39"/>
        <v>1</v>
      </c>
      <c r="BB8" s="5" t="str">
        <f t="shared" si="7"/>
        <v>R</v>
      </c>
      <c r="BC8" s="5">
        <f t="shared" si="8"/>
        <v>1</v>
      </c>
      <c r="BD8" s="5">
        <f t="shared" si="9"/>
        <v>0</v>
      </c>
      <c r="BE8" s="5">
        <f t="shared" si="10"/>
        <v>0</v>
      </c>
      <c r="BF8" s="9" t="str">
        <f t="shared" si="11"/>
        <v>A forrás egyenlő a költséggel (I.ütem).</v>
      </c>
      <c r="BG8" s="5">
        <f t="shared" si="12"/>
        <v>1</v>
      </c>
      <c r="BH8" s="5">
        <f t="shared" si="13"/>
        <v>1</v>
      </c>
      <c r="BI8" s="5">
        <f t="shared" si="14"/>
        <v>0</v>
      </c>
      <c r="BJ8" s="5">
        <f t="shared" si="15"/>
        <v>1</v>
      </c>
      <c r="BK8" s="5">
        <f t="shared" si="16"/>
        <v>1</v>
      </c>
      <c r="BL8" s="4" t="str">
        <f t="shared" si="17"/>
        <v>Nem hosszútávú a feladat.</v>
      </c>
      <c r="BM8" s="5">
        <f t="shared" si="18"/>
        <v>1</v>
      </c>
      <c r="BN8" s="5">
        <f t="shared" si="19"/>
        <v>0</v>
      </c>
      <c r="BO8" s="5">
        <f t="shared" si="20"/>
        <v>0</v>
      </c>
      <c r="BP8" s="5">
        <f t="shared" si="21"/>
        <v>0</v>
      </c>
      <c r="BQ8" s="5">
        <f t="shared" si="22"/>
        <v>0</v>
      </c>
      <c r="BR8" s="9" t="str">
        <f t="shared" si="23"/>
        <v>Nincs hosszútávú terv!</v>
      </c>
      <c r="BS8" s="5">
        <f t="shared" si="24"/>
        <v>0</v>
      </c>
      <c r="BT8" s="5">
        <f t="shared" si="25"/>
        <v>0</v>
      </c>
      <c r="BU8" s="5">
        <f t="shared" si="40"/>
        <v>1</v>
      </c>
      <c r="BV8" s="5">
        <f t="shared" si="26"/>
        <v>1</v>
      </c>
      <c r="BW8" s="5">
        <f t="shared" si="27"/>
        <v>1</v>
      </c>
      <c r="BX8" s="5">
        <f t="shared" si="28"/>
        <v>1</v>
      </c>
      <c r="BY8" s="5">
        <f t="shared" si="29"/>
        <v>1</v>
      </c>
      <c r="BZ8" s="5">
        <f t="shared" si="30"/>
        <v>1</v>
      </c>
      <c r="CA8" s="5">
        <f t="shared" si="31"/>
        <v>1</v>
      </c>
      <c r="CB8" s="5">
        <f t="shared" si="32"/>
        <v>1</v>
      </c>
      <c r="CC8" s="5">
        <f t="shared" si="33"/>
        <v>1</v>
      </c>
      <c r="CD8" s="5" t="str">
        <f t="shared" si="34"/>
        <v>?</v>
      </c>
      <c r="CE8" s="4" t="str">
        <f t="shared" si="35"/>
        <v>Kitöltés rendben!</v>
      </c>
      <c r="CF8" s="5">
        <f t="shared" si="36"/>
        <v>1</v>
      </c>
      <c r="CG8" s="5">
        <f t="shared" si="37"/>
        <v>1</v>
      </c>
      <c r="CH8" s="5">
        <f t="shared" si="38"/>
        <v>0</v>
      </c>
    </row>
    <row r="9" spans="1:86" s="2" customFormat="1" ht="45" x14ac:dyDescent="0.25">
      <c r="A9" s="1" t="str">
        <f t="shared" si="0"/>
        <v>Kitöltés rendben!</v>
      </c>
      <c r="B9" s="177" t="s">
        <v>337</v>
      </c>
      <c r="C9" s="58" t="s">
        <v>220</v>
      </c>
      <c r="D9" s="177" t="s">
        <v>325</v>
      </c>
      <c r="E9" s="180" t="s">
        <v>336</v>
      </c>
      <c r="F9" s="181" t="str">
        <f>VLOOKUP($G9,Összesítő!$B:$F,2,FALSE)</f>
        <v>11-34157-1-002-00-01</v>
      </c>
      <c r="G9" s="58" t="s">
        <v>119</v>
      </c>
      <c r="H9" s="6" t="str">
        <f>AY9&amp;"_"&amp;AW9&amp;"_FIV_"&amp;LEFT(Előlap!$B$6,4)</f>
        <v>2311_7_FIV_2026</v>
      </c>
      <c r="I9" s="6" t="str">
        <f>VLOOKUP($G9,Összesítő!$B:$F,5,FALSE)</f>
        <v>Kerepes, Kistarcsa</v>
      </c>
      <c r="J9" s="6" t="str">
        <f>VLOOKUP($G9,Összesítő!$B:$F,4,FALSE)</f>
        <v>Kerepes Város Önkormányzata, Kistarcsa Város Önkormányzata</v>
      </c>
      <c r="K9" s="7">
        <f t="shared" si="1"/>
        <v>36000</v>
      </c>
      <c r="L9" s="14">
        <v>2028</v>
      </c>
      <c r="M9" s="14">
        <v>2036</v>
      </c>
      <c r="N9" s="13">
        <v>0</v>
      </c>
      <c r="O9" s="8">
        <v>36000</v>
      </c>
      <c r="P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7">
        <f t="shared" si="2"/>
        <v>0</v>
      </c>
      <c r="AD9" s="3" t="str">
        <f t="shared" si="3"/>
        <v>Nem rövidtávú a feladat.</v>
      </c>
      <c r="AF9" s="8">
        <v>36000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7">
        <f t="shared" si="4"/>
        <v>36000</v>
      </c>
      <c r="AR9" s="58"/>
      <c r="AS9" s="3" t="str">
        <f t="shared" si="5"/>
        <v>A forrás egyenlő a költséggel (II.ütem).</v>
      </c>
      <c r="AU9" s="15" t="s">
        <v>0</v>
      </c>
      <c r="AV9" s="15" t="s">
        <v>0</v>
      </c>
      <c r="AW9" s="6">
        <f>COUNTA($G$3:G9)</f>
        <v>7</v>
      </c>
      <c r="AY9" s="9">
        <f>VLOOKUP($G9,Összesítő!$B:$F,3,FALSE)</f>
        <v>2311</v>
      </c>
      <c r="AZ9" s="9">
        <f t="shared" si="6"/>
        <v>0</v>
      </c>
      <c r="BA9" s="5">
        <f t="shared" si="39"/>
        <v>1</v>
      </c>
      <c r="BB9" s="5" t="str">
        <f t="shared" si="7"/>
        <v>H</v>
      </c>
      <c r="BC9" s="5">
        <f t="shared" si="8"/>
        <v>0</v>
      </c>
      <c r="BD9" s="5">
        <f t="shared" si="9"/>
        <v>0</v>
      </c>
      <c r="BE9" s="5">
        <f t="shared" si="10"/>
        <v>0</v>
      </c>
      <c r="BF9" s="9" t="str">
        <f t="shared" si="11"/>
        <v>Nem rövidtávú a feladat.</v>
      </c>
      <c r="BG9" s="5">
        <f t="shared" si="12"/>
        <v>1</v>
      </c>
      <c r="BH9" s="5">
        <f t="shared" si="13"/>
        <v>1</v>
      </c>
      <c r="BI9" s="5">
        <f t="shared" si="14"/>
        <v>0</v>
      </c>
      <c r="BJ9" s="5">
        <f t="shared" si="15"/>
        <v>1</v>
      </c>
      <c r="BK9" s="5">
        <f t="shared" si="16"/>
        <v>1</v>
      </c>
      <c r="BL9" s="4" t="str">
        <f t="shared" si="17"/>
        <v>A forrás egyenlő a költséggel (II.ütem).</v>
      </c>
      <c r="BM9" s="5">
        <f t="shared" si="18"/>
        <v>0</v>
      </c>
      <c r="BN9" s="5">
        <f t="shared" si="19"/>
        <v>1</v>
      </c>
      <c r="BO9" s="5">
        <f t="shared" si="20"/>
        <v>0</v>
      </c>
      <c r="BP9" s="5">
        <f t="shared" si="21"/>
        <v>0</v>
      </c>
      <c r="BQ9" s="5">
        <f t="shared" si="22"/>
        <v>0</v>
      </c>
      <c r="BR9" s="9">
        <f t="shared" si="23"/>
        <v>0</v>
      </c>
      <c r="BS9" s="5">
        <f t="shared" si="24"/>
        <v>0</v>
      </c>
      <c r="BT9" s="5">
        <f t="shared" si="25"/>
        <v>0</v>
      </c>
      <c r="BU9" s="5">
        <f t="shared" si="40"/>
        <v>1</v>
      </c>
      <c r="BV9" s="5">
        <f t="shared" si="26"/>
        <v>1</v>
      </c>
      <c r="BW9" s="5">
        <f t="shared" si="27"/>
        <v>1</v>
      </c>
      <c r="BX9" s="5">
        <f t="shared" si="28"/>
        <v>1</v>
      </c>
      <c r="BY9" s="5">
        <f t="shared" si="29"/>
        <v>1</v>
      </c>
      <c r="BZ9" s="5">
        <f t="shared" si="30"/>
        <v>1</v>
      </c>
      <c r="CA9" s="5">
        <f t="shared" si="31"/>
        <v>1</v>
      </c>
      <c r="CB9" s="5">
        <f t="shared" si="32"/>
        <v>1</v>
      </c>
      <c r="CC9" s="5">
        <f t="shared" si="33"/>
        <v>1</v>
      </c>
      <c r="CD9" s="5" t="str">
        <f t="shared" si="34"/>
        <v>?</v>
      </c>
      <c r="CE9" s="4" t="str">
        <f t="shared" si="35"/>
        <v>Kitöltés rendben!</v>
      </c>
      <c r="CF9" s="5">
        <f t="shared" si="36"/>
        <v>1</v>
      </c>
      <c r="CG9" s="5">
        <f t="shared" si="37"/>
        <v>0</v>
      </c>
      <c r="CH9" s="5">
        <f t="shared" si="38"/>
        <v>1</v>
      </c>
    </row>
    <row r="10" spans="1:86" s="2" customFormat="1" ht="45" x14ac:dyDescent="0.25">
      <c r="A10" s="1" t="str">
        <f t="shared" si="0"/>
        <v>Kitöltés rendben!</v>
      </c>
      <c r="B10" s="177" t="s">
        <v>338</v>
      </c>
      <c r="C10" s="58" t="s">
        <v>281</v>
      </c>
      <c r="D10" s="177" t="s">
        <v>326</v>
      </c>
      <c r="E10" s="180" t="s">
        <v>336</v>
      </c>
      <c r="F10" s="181" t="str">
        <f>VLOOKUP($G10,Összesítő!$B:$F,2,FALSE)</f>
        <v>11-34157-1-002-00-01</v>
      </c>
      <c r="G10" s="58" t="s">
        <v>119</v>
      </c>
      <c r="H10" s="6" t="str">
        <f>AY10&amp;"_"&amp;AW10&amp;"_FIV_"&amp;LEFT(Előlap!$B$6,4)</f>
        <v>2311_8_FIV_2026</v>
      </c>
      <c r="I10" s="6" t="str">
        <f>VLOOKUP($G10,Összesítő!$B:$F,5,FALSE)</f>
        <v>Kerepes, Kistarcsa</v>
      </c>
      <c r="J10" s="6" t="str">
        <f>VLOOKUP($G10,Összesítő!$B:$F,4,FALSE)</f>
        <v>Kerepes Város Önkormányzata, Kistarcsa Város Önkormányzata</v>
      </c>
      <c r="K10" s="7">
        <f t="shared" si="1"/>
        <v>9000</v>
      </c>
      <c r="L10" s="14">
        <v>2028</v>
      </c>
      <c r="M10" s="14">
        <v>2036</v>
      </c>
      <c r="N10" s="13">
        <v>0</v>
      </c>
      <c r="O10" s="8">
        <v>9000</v>
      </c>
      <c r="P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7">
        <f t="shared" si="2"/>
        <v>0</v>
      </c>
      <c r="AD10" s="3" t="str">
        <f t="shared" si="3"/>
        <v>Nem rövidtávú a feladat.</v>
      </c>
      <c r="AF10" s="8">
        <v>9000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7">
        <f t="shared" si="4"/>
        <v>9000</v>
      </c>
      <c r="AR10" s="58"/>
      <c r="AS10" s="3" t="str">
        <f t="shared" si="5"/>
        <v>A forrás egyenlő a költséggel (II.ütem).</v>
      </c>
      <c r="AU10" s="15" t="s">
        <v>0</v>
      </c>
      <c r="AV10" s="15" t="s">
        <v>0</v>
      </c>
      <c r="AW10" s="6">
        <f>COUNTA($G$3:G10)</f>
        <v>8</v>
      </c>
      <c r="AY10" s="9">
        <f>VLOOKUP($G10,Összesítő!$B:$F,3,FALSE)</f>
        <v>2311</v>
      </c>
      <c r="AZ10" s="9">
        <f t="shared" si="6"/>
        <v>0</v>
      </c>
      <c r="BA10" s="5">
        <f t="shared" si="39"/>
        <v>1</v>
      </c>
      <c r="BB10" s="5" t="str">
        <f t="shared" si="7"/>
        <v>H</v>
      </c>
      <c r="BC10" s="5">
        <f t="shared" si="8"/>
        <v>0</v>
      </c>
      <c r="BD10" s="5">
        <f t="shared" si="9"/>
        <v>0</v>
      </c>
      <c r="BE10" s="5">
        <f t="shared" si="10"/>
        <v>0</v>
      </c>
      <c r="BF10" s="9" t="str">
        <f t="shared" si="11"/>
        <v>Nem rövidtávú a feladat.</v>
      </c>
      <c r="BG10" s="5">
        <f t="shared" si="12"/>
        <v>1</v>
      </c>
      <c r="BH10" s="5">
        <f t="shared" si="13"/>
        <v>1</v>
      </c>
      <c r="BI10" s="5">
        <f t="shared" si="14"/>
        <v>0</v>
      </c>
      <c r="BJ10" s="5">
        <f t="shared" si="15"/>
        <v>1</v>
      </c>
      <c r="BK10" s="5">
        <f t="shared" si="16"/>
        <v>1</v>
      </c>
      <c r="BL10" s="4" t="str">
        <f t="shared" si="17"/>
        <v>A forrás egyenlő a költséggel (II.ütem).</v>
      </c>
      <c r="BM10" s="5">
        <f t="shared" si="18"/>
        <v>0</v>
      </c>
      <c r="BN10" s="5">
        <f t="shared" si="19"/>
        <v>1</v>
      </c>
      <c r="BO10" s="5">
        <f t="shared" si="20"/>
        <v>0</v>
      </c>
      <c r="BP10" s="5">
        <f t="shared" si="21"/>
        <v>0</v>
      </c>
      <c r="BQ10" s="5">
        <f t="shared" si="22"/>
        <v>0</v>
      </c>
      <c r="BR10" s="9">
        <f t="shared" si="23"/>
        <v>0</v>
      </c>
      <c r="BS10" s="5">
        <f t="shared" si="24"/>
        <v>0</v>
      </c>
      <c r="BT10" s="5">
        <f t="shared" si="25"/>
        <v>0</v>
      </c>
      <c r="BU10" s="5">
        <f t="shared" si="40"/>
        <v>1</v>
      </c>
      <c r="BV10" s="5">
        <f t="shared" si="26"/>
        <v>1</v>
      </c>
      <c r="BW10" s="5">
        <f t="shared" si="27"/>
        <v>1</v>
      </c>
      <c r="BX10" s="5">
        <f t="shared" si="28"/>
        <v>1</v>
      </c>
      <c r="BY10" s="5">
        <f t="shared" si="29"/>
        <v>1</v>
      </c>
      <c r="BZ10" s="5">
        <f t="shared" si="30"/>
        <v>1</v>
      </c>
      <c r="CA10" s="5">
        <f t="shared" si="31"/>
        <v>1</v>
      </c>
      <c r="CB10" s="5">
        <f t="shared" si="32"/>
        <v>1</v>
      </c>
      <c r="CC10" s="5">
        <f t="shared" si="33"/>
        <v>1</v>
      </c>
      <c r="CD10" s="5" t="str">
        <f t="shared" si="34"/>
        <v>?</v>
      </c>
      <c r="CE10" s="4" t="str">
        <f t="shared" si="35"/>
        <v>Kitöltés rendben!</v>
      </c>
      <c r="CF10" s="5">
        <f t="shared" si="36"/>
        <v>1</v>
      </c>
      <c r="CG10" s="5">
        <f t="shared" si="37"/>
        <v>0</v>
      </c>
      <c r="CH10" s="5">
        <f t="shared" si="38"/>
        <v>1</v>
      </c>
    </row>
    <row r="11" spans="1:86" s="2" customFormat="1" ht="45" x14ac:dyDescent="0.25">
      <c r="A11" s="1" t="str">
        <f t="shared" si="0"/>
        <v>Kitöltés rendben!</v>
      </c>
      <c r="B11" s="177" t="s">
        <v>339</v>
      </c>
      <c r="C11" s="58" t="s">
        <v>287</v>
      </c>
      <c r="D11" s="177" t="s">
        <v>327</v>
      </c>
      <c r="E11" s="180" t="s">
        <v>336</v>
      </c>
      <c r="F11" s="181" t="str">
        <f>VLOOKUP($G11,Összesítő!$B:$F,2,FALSE)</f>
        <v>11-34157-1-002-00-01</v>
      </c>
      <c r="G11" s="58" t="s">
        <v>119</v>
      </c>
      <c r="H11" s="6" t="str">
        <f>AY11&amp;"_"&amp;AW11&amp;"_FIV_"&amp;LEFT(Előlap!$B$6,4)</f>
        <v>2311_9_FIV_2026</v>
      </c>
      <c r="I11" s="6" t="str">
        <f>VLOOKUP($G11,Összesítő!$B:$F,5,FALSE)</f>
        <v>Kerepes, Kistarcsa</v>
      </c>
      <c r="J11" s="6" t="str">
        <f>VLOOKUP($G11,Összesítő!$B:$F,4,FALSE)</f>
        <v>Kerepes Város Önkormányzata, Kistarcsa Város Önkormányzata</v>
      </c>
      <c r="K11" s="7">
        <f t="shared" si="1"/>
        <v>9000</v>
      </c>
      <c r="L11" s="14">
        <v>2028</v>
      </c>
      <c r="M11" s="14">
        <v>2036</v>
      </c>
      <c r="N11" s="13">
        <v>0</v>
      </c>
      <c r="O11" s="8">
        <v>9000</v>
      </c>
      <c r="P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7">
        <f t="shared" si="2"/>
        <v>0</v>
      </c>
      <c r="AD11" s="3" t="str">
        <f t="shared" si="3"/>
        <v>Nem rövidtávú a feladat.</v>
      </c>
      <c r="AF11" s="8">
        <v>9000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7">
        <f t="shared" si="4"/>
        <v>9000</v>
      </c>
      <c r="AR11" s="58"/>
      <c r="AS11" s="3" t="str">
        <f t="shared" si="5"/>
        <v>A forrás egyenlő a költséggel (II.ütem).</v>
      </c>
      <c r="AU11" s="15" t="s">
        <v>0</v>
      </c>
      <c r="AV11" s="15" t="s">
        <v>0</v>
      </c>
      <c r="AW11" s="6">
        <f>COUNTA($G$3:G11)</f>
        <v>9</v>
      </c>
      <c r="AY11" s="9">
        <f>VLOOKUP($G11,Összesítő!$B:$F,3,FALSE)</f>
        <v>2311</v>
      </c>
      <c r="AZ11" s="9">
        <f t="shared" si="6"/>
        <v>0</v>
      </c>
      <c r="BA11" s="5">
        <f t="shared" si="39"/>
        <v>1</v>
      </c>
      <c r="BB11" s="5" t="str">
        <f t="shared" si="7"/>
        <v>H</v>
      </c>
      <c r="BC11" s="5">
        <f t="shared" si="8"/>
        <v>0</v>
      </c>
      <c r="BD11" s="5">
        <f t="shared" si="9"/>
        <v>0</v>
      </c>
      <c r="BE11" s="5">
        <f t="shared" si="10"/>
        <v>0</v>
      </c>
      <c r="BF11" s="9" t="str">
        <f t="shared" si="11"/>
        <v>Nem rövidtávú a feladat.</v>
      </c>
      <c r="BG11" s="5">
        <f t="shared" si="12"/>
        <v>1</v>
      </c>
      <c r="BH11" s="5">
        <f t="shared" si="13"/>
        <v>1</v>
      </c>
      <c r="BI11" s="5">
        <f t="shared" si="14"/>
        <v>0</v>
      </c>
      <c r="BJ11" s="5">
        <f t="shared" si="15"/>
        <v>1</v>
      </c>
      <c r="BK11" s="5">
        <f t="shared" si="16"/>
        <v>1</v>
      </c>
      <c r="BL11" s="4" t="str">
        <f t="shared" si="17"/>
        <v>A forrás egyenlő a költséggel (II.ütem).</v>
      </c>
      <c r="BM11" s="5">
        <f t="shared" si="18"/>
        <v>0</v>
      </c>
      <c r="BN11" s="5">
        <f t="shared" si="19"/>
        <v>1</v>
      </c>
      <c r="BO11" s="5">
        <f t="shared" si="20"/>
        <v>0</v>
      </c>
      <c r="BP11" s="5">
        <f t="shared" si="21"/>
        <v>0</v>
      </c>
      <c r="BQ11" s="5">
        <f t="shared" si="22"/>
        <v>0</v>
      </c>
      <c r="BR11" s="9">
        <f t="shared" si="23"/>
        <v>0</v>
      </c>
      <c r="BS11" s="5">
        <f t="shared" si="24"/>
        <v>0</v>
      </c>
      <c r="BT11" s="5">
        <f t="shared" si="25"/>
        <v>0</v>
      </c>
      <c r="BU11" s="5">
        <f t="shared" si="40"/>
        <v>1</v>
      </c>
      <c r="BV11" s="5">
        <f t="shared" si="26"/>
        <v>1</v>
      </c>
      <c r="BW11" s="5">
        <f t="shared" si="27"/>
        <v>1</v>
      </c>
      <c r="BX11" s="5">
        <f t="shared" si="28"/>
        <v>1</v>
      </c>
      <c r="BY11" s="5">
        <f t="shared" si="29"/>
        <v>1</v>
      </c>
      <c r="BZ11" s="5">
        <f t="shared" si="30"/>
        <v>1</v>
      </c>
      <c r="CA11" s="5">
        <f t="shared" si="31"/>
        <v>1</v>
      </c>
      <c r="CB11" s="5">
        <f t="shared" si="32"/>
        <v>1</v>
      </c>
      <c r="CC11" s="5">
        <f t="shared" si="33"/>
        <v>1</v>
      </c>
      <c r="CD11" s="5" t="str">
        <f t="shared" si="34"/>
        <v>?</v>
      </c>
      <c r="CE11" s="4" t="str">
        <f t="shared" si="35"/>
        <v>Kitöltés rendben!</v>
      </c>
      <c r="CF11" s="5">
        <f t="shared" si="36"/>
        <v>1</v>
      </c>
      <c r="CG11" s="5">
        <f t="shared" si="37"/>
        <v>0</v>
      </c>
      <c r="CH11" s="5">
        <f t="shared" si="38"/>
        <v>1</v>
      </c>
    </row>
    <row r="12" spans="1:86" s="2" customFormat="1" ht="45" x14ac:dyDescent="0.25">
      <c r="A12" s="1" t="str">
        <f t="shared" si="0"/>
        <v>Kitöltés rendben!</v>
      </c>
      <c r="B12" s="177" t="s">
        <v>340</v>
      </c>
      <c r="C12" s="58" t="s">
        <v>290</v>
      </c>
      <c r="D12" s="177" t="s">
        <v>328</v>
      </c>
      <c r="E12" s="180" t="s">
        <v>336</v>
      </c>
      <c r="F12" s="181" t="str">
        <f>VLOOKUP($G12,Összesítő!$B:$F,2,FALSE)</f>
        <v>11-34157-1-002-00-01</v>
      </c>
      <c r="G12" s="58" t="s">
        <v>119</v>
      </c>
      <c r="H12" s="6" t="str">
        <f>AY12&amp;"_"&amp;AW12&amp;"_FIV_"&amp;LEFT(Előlap!$B$6,4)</f>
        <v>2311_10_FIV_2026</v>
      </c>
      <c r="I12" s="6" t="str">
        <f>VLOOKUP($G12,Összesítő!$B:$F,5,FALSE)</f>
        <v>Kerepes, Kistarcsa</v>
      </c>
      <c r="J12" s="6" t="str">
        <f>VLOOKUP($G12,Összesítő!$B:$F,4,FALSE)</f>
        <v>Kerepes Város Önkormányzata, Kistarcsa Város Önkormányzata</v>
      </c>
      <c r="K12" s="7">
        <f t="shared" si="1"/>
        <v>18000</v>
      </c>
      <c r="L12" s="14">
        <v>2028</v>
      </c>
      <c r="M12" s="14">
        <v>2036</v>
      </c>
      <c r="N12" s="13">
        <v>0</v>
      </c>
      <c r="O12" s="8">
        <v>18000</v>
      </c>
      <c r="P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7">
        <f t="shared" si="2"/>
        <v>0</v>
      </c>
      <c r="AD12" s="3" t="str">
        <f t="shared" si="3"/>
        <v>Nem rövidtávú a feladat.</v>
      </c>
      <c r="AF12" s="8">
        <v>18000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7">
        <f t="shared" si="4"/>
        <v>18000</v>
      </c>
      <c r="AR12" s="58"/>
      <c r="AS12" s="3" t="str">
        <f t="shared" si="5"/>
        <v>A forrás egyenlő a költséggel (II.ütem).</v>
      </c>
      <c r="AU12" s="15" t="s">
        <v>0</v>
      </c>
      <c r="AV12" s="15" t="s">
        <v>0</v>
      </c>
      <c r="AW12" s="6">
        <f>COUNTA($G$3:G12)</f>
        <v>10</v>
      </c>
      <c r="AY12" s="9">
        <f>VLOOKUP($G12,Összesítő!$B:$F,3,FALSE)</f>
        <v>2311</v>
      </c>
      <c r="AZ12" s="9">
        <f t="shared" si="6"/>
        <v>0</v>
      </c>
      <c r="BA12" s="5">
        <f t="shared" si="39"/>
        <v>1</v>
      </c>
      <c r="BB12" s="5" t="str">
        <f t="shared" si="7"/>
        <v>H</v>
      </c>
      <c r="BC12" s="5">
        <f t="shared" si="8"/>
        <v>0</v>
      </c>
      <c r="BD12" s="5">
        <f t="shared" si="9"/>
        <v>0</v>
      </c>
      <c r="BE12" s="5">
        <f t="shared" si="10"/>
        <v>0</v>
      </c>
      <c r="BF12" s="9" t="str">
        <f t="shared" si="11"/>
        <v>Nem rövidtávú a feladat.</v>
      </c>
      <c r="BG12" s="5">
        <f t="shared" si="12"/>
        <v>1</v>
      </c>
      <c r="BH12" s="5">
        <f t="shared" si="13"/>
        <v>1</v>
      </c>
      <c r="BI12" s="5">
        <f t="shared" si="14"/>
        <v>0</v>
      </c>
      <c r="BJ12" s="5">
        <f t="shared" si="15"/>
        <v>1</v>
      </c>
      <c r="BK12" s="5">
        <f t="shared" si="16"/>
        <v>1</v>
      </c>
      <c r="BL12" s="4" t="str">
        <f t="shared" si="17"/>
        <v>A forrás egyenlő a költséggel (II.ütem).</v>
      </c>
      <c r="BM12" s="5">
        <f t="shared" si="18"/>
        <v>0</v>
      </c>
      <c r="BN12" s="5">
        <f t="shared" si="19"/>
        <v>1</v>
      </c>
      <c r="BO12" s="5">
        <f t="shared" si="20"/>
        <v>0</v>
      </c>
      <c r="BP12" s="5">
        <f t="shared" si="21"/>
        <v>0</v>
      </c>
      <c r="BQ12" s="5">
        <f t="shared" si="22"/>
        <v>0</v>
      </c>
      <c r="BR12" s="9">
        <f t="shared" si="23"/>
        <v>0</v>
      </c>
      <c r="BS12" s="5">
        <f t="shared" si="24"/>
        <v>0</v>
      </c>
      <c r="BT12" s="5">
        <f t="shared" si="25"/>
        <v>0</v>
      </c>
      <c r="BU12" s="5">
        <f t="shared" si="40"/>
        <v>1</v>
      </c>
      <c r="BV12" s="5">
        <f t="shared" si="26"/>
        <v>1</v>
      </c>
      <c r="BW12" s="5">
        <f t="shared" si="27"/>
        <v>1</v>
      </c>
      <c r="BX12" s="5">
        <f t="shared" si="28"/>
        <v>1</v>
      </c>
      <c r="BY12" s="5">
        <f t="shared" si="29"/>
        <v>1</v>
      </c>
      <c r="BZ12" s="5">
        <f t="shared" si="30"/>
        <v>1</v>
      </c>
      <c r="CA12" s="5">
        <f t="shared" si="31"/>
        <v>1</v>
      </c>
      <c r="CB12" s="5">
        <f t="shared" si="32"/>
        <v>1</v>
      </c>
      <c r="CC12" s="5">
        <f t="shared" si="33"/>
        <v>1</v>
      </c>
      <c r="CD12" s="5" t="str">
        <f t="shared" si="34"/>
        <v>?</v>
      </c>
      <c r="CE12" s="4" t="str">
        <f t="shared" si="35"/>
        <v>Kitöltés rendben!</v>
      </c>
      <c r="CF12" s="5">
        <f t="shared" si="36"/>
        <v>1</v>
      </c>
      <c r="CG12" s="5">
        <f t="shared" si="37"/>
        <v>0</v>
      </c>
      <c r="CH12" s="5">
        <f t="shared" si="38"/>
        <v>1</v>
      </c>
    </row>
    <row r="13" spans="1:86" s="2" customFormat="1" ht="45" x14ac:dyDescent="0.25">
      <c r="A13" s="1" t="str">
        <f t="shared" si="0"/>
        <v>Kitöltés rendben!</v>
      </c>
      <c r="B13" s="177" t="s">
        <v>341</v>
      </c>
      <c r="C13" s="58" t="s">
        <v>305</v>
      </c>
      <c r="D13" s="177" t="s">
        <v>329</v>
      </c>
      <c r="E13" s="180" t="s">
        <v>336</v>
      </c>
      <c r="F13" s="181" t="str">
        <f>VLOOKUP($G13,Összesítő!$B:$F,2,FALSE)</f>
        <v>11-34157-1-002-00-01</v>
      </c>
      <c r="G13" s="58" t="s">
        <v>119</v>
      </c>
      <c r="H13" s="6" t="str">
        <f>AY13&amp;"_"&amp;AW13&amp;"_FIV_"&amp;LEFT(Előlap!$B$6,4)</f>
        <v>2311_11_FIV_2026</v>
      </c>
      <c r="I13" s="6" t="str">
        <f>VLOOKUP($G13,Összesítő!$B:$F,5,FALSE)</f>
        <v>Kerepes, Kistarcsa</v>
      </c>
      <c r="J13" s="6" t="str">
        <f>VLOOKUP($G13,Összesítő!$B:$F,4,FALSE)</f>
        <v>Kerepes Város Önkormányzata, Kistarcsa Város Önkormányzata</v>
      </c>
      <c r="K13" s="7">
        <f t="shared" si="1"/>
        <v>100000</v>
      </c>
      <c r="L13" s="14">
        <v>2028</v>
      </c>
      <c r="M13" s="14">
        <v>2036</v>
      </c>
      <c r="N13" s="13">
        <v>0</v>
      </c>
      <c r="O13" s="8">
        <v>100000</v>
      </c>
      <c r="P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7">
        <f t="shared" si="2"/>
        <v>0</v>
      </c>
      <c r="AD13" s="3" t="str">
        <f t="shared" si="3"/>
        <v>Nem rövidtávú a feladat.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100000</v>
      </c>
      <c r="AM13" s="8">
        <v>0</v>
      </c>
      <c r="AN13" s="8">
        <v>0</v>
      </c>
      <c r="AO13" s="8">
        <v>0</v>
      </c>
      <c r="AP13" s="8">
        <v>0</v>
      </c>
      <c r="AQ13" s="7">
        <f t="shared" si="4"/>
        <v>100000</v>
      </c>
      <c r="AR13" s="58"/>
      <c r="AS13" s="3" t="str">
        <f t="shared" si="5"/>
        <v>A forrás egyenlő a költséggel (II.ütem).</v>
      </c>
      <c r="AU13" s="15" t="s">
        <v>0</v>
      </c>
      <c r="AV13" s="15" t="s">
        <v>0</v>
      </c>
      <c r="AW13" s="6">
        <f>COUNTA($G$3:G13)</f>
        <v>11</v>
      </c>
      <c r="AY13" s="9">
        <f>VLOOKUP($G13,Összesítő!$B:$F,3,FALSE)</f>
        <v>2311</v>
      </c>
      <c r="AZ13" s="9">
        <f t="shared" si="6"/>
        <v>0</v>
      </c>
      <c r="BA13" s="5">
        <f t="shared" si="39"/>
        <v>1</v>
      </c>
      <c r="BB13" s="5" t="str">
        <f t="shared" si="7"/>
        <v>H</v>
      </c>
      <c r="BC13" s="5">
        <f t="shared" si="8"/>
        <v>0</v>
      </c>
      <c r="BD13" s="5">
        <f t="shared" si="9"/>
        <v>0</v>
      </c>
      <c r="BE13" s="5">
        <f t="shared" si="10"/>
        <v>0</v>
      </c>
      <c r="BF13" s="9" t="str">
        <f t="shared" si="11"/>
        <v>Nem rövidtávú a feladat.</v>
      </c>
      <c r="BG13" s="5">
        <f t="shared" si="12"/>
        <v>1</v>
      </c>
      <c r="BH13" s="5">
        <f t="shared" si="13"/>
        <v>1</v>
      </c>
      <c r="BI13" s="5">
        <f t="shared" si="14"/>
        <v>0</v>
      </c>
      <c r="BJ13" s="5">
        <f t="shared" si="15"/>
        <v>1</v>
      </c>
      <c r="BK13" s="5">
        <f t="shared" si="16"/>
        <v>1</v>
      </c>
      <c r="BL13" s="4" t="str">
        <f t="shared" si="17"/>
        <v>A forrás egyenlő a költséggel (II.ütem).</v>
      </c>
      <c r="BM13" s="5">
        <f t="shared" si="18"/>
        <v>0</v>
      </c>
      <c r="BN13" s="5">
        <f t="shared" si="19"/>
        <v>1</v>
      </c>
      <c r="BO13" s="5">
        <f t="shared" si="20"/>
        <v>0</v>
      </c>
      <c r="BP13" s="5">
        <f t="shared" si="21"/>
        <v>0</v>
      </c>
      <c r="BQ13" s="5">
        <f t="shared" si="22"/>
        <v>0</v>
      </c>
      <c r="BR13" s="9">
        <f t="shared" si="23"/>
        <v>0</v>
      </c>
      <c r="BS13" s="5">
        <f t="shared" si="24"/>
        <v>0</v>
      </c>
      <c r="BT13" s="5">
        <f t="shared" si="25"/>
        <v>0</v>
      </c>
      <c r="BU13" s="5">
        <f t="shared" si="40"/>
        <v>1</v>
      </c>
      <c r="BV13" s="5">
        <f t="shared" si="26"/>
        <v>1</v>
      </c>
      <c r="BW13" s="5">
        <f t="shared" si="27"/>
        <v>1</v>
      </c>
      <c r="BX13" s="5">
        <f t="shared" si="28"/>
        <v>1</v>
      </c>
      <c r="BY13" s="5">
        <f t="shared" si="29"/>
        <v>1</v>
      </c>
      <c r="BZ13" s="5">
        <f t="shared" si="30"/>
        <v>1</v>
      </c>
      <c r="CA13" s="5">
        <f t="shared" si="31"/>
        <v>1</v>
      </c>
      <c r="CB13" s="5">
        <f t="shared" si="32"/>
        <v>1</v>
      </c>
      <c r="CC13" s="5">
        <f t="shared" si="33"/>
        <v>1</v>
      </c>
      <c r="CD13" s="5" t="str">
        <f t="shared" si="34"/>
        <v>?</v>
      </c>
      <c r="CE13" s="4" t="str">
        <f t="shared" si="35"/>
        <v>Kitöltés rendben!</v>
      </c>
      <c r="CF13" s="5">
        <f t="shared" si="36"/>
        <v>1</v>
      </c>
      <c r="CG13" s="5">
        <f t="shared" si="37"/>
        <v>0</v>
      </c>
      <c r="CH13" s="5">
        <f t="shared" si="38"/>
        <v>1</v>
      </c>
    </row>
    <row r="14" spans="1:86" s="2" customFormat="1" ht="45" x14ac:dyDescent="0.25">
      <c r="A14" s="1" t="str">
        <f t="shared" si="0"/>
        <v>Kitöltés rendben!</v>
      </c>
      <c r="B14" s="177" t="s">
        <v>342</v>
      </c>
      <c r="C14" s="187" t="s">
        <v>278</v>
      </c>
      <c r="D14" s="180" t="s">
        <v>343</v>
      </c>
      <c r="E14" s="180" t="s">
        <v>336</v>
      </c>
      <c r="F14" s="181" t="str">
        <f>VLOOKUP($G14,Összesítő!$B:$F,2,FALSE)</f>
        <v>11-34157-1-002-00-01</v>
      </c>
      <c r="G14" s="187" t="s">
        <v>119</v>
      </c>
      <c r="H14" s="6" t="str">
        <f>AY14&amp;"_"&amp;AW14&amp;"_FIV_"&amp;LEFT(Előlap!$B$6,4)</f>
        <v>2311_12_FIV_2026</v>
      </c>
      <c r="I14" s="6" t="str">
        <f>VLOOKUP($G14,Összesítő!$B:$F,5,FALSE)</f>
        <v>Kerepes, Kistarcsa</v>
      </c>
      <c r="J14" s="6" t="str">
        <f>VLOOKUP($G14,Összesítő!$B:$F,4,FALSE)</f>
        <v>Kerepes Város Önkormányzata, Kistarcsa Város Önkormányzata</v>
      </c>
      <c r="K14" s="7">
        <f t="shared" si="1"/>
        <v>15000</v>
      </c>
      <c r="L14" s="14">
        <v>2028</v>
      </c>
      <c r="M14" s="14">
        <v>2028</v>
      </c>
      <c r="N14" s="13">
        <v>0</v>
      </c>
      <c r="O14" s="8">
        <v>15000</v>
      </c>
      <c r="P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7">
        <v>0</v>
      </c>
      <c r="AD14" s="3" t="str">
        <f t="shared" si="3"/>
        <v>Nem rövidtávú a feladat.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7">
        <v>0</v>
      </c>
      <c r="AR14" s="58" t="s">
        <v>344</v>
      </c>
      <c r="AS14" s="3" t="str">
        <f t="shared" si="5"/>
        <v>Forráshiányos a feladat!</v>
      </c>
      <c r="AU14" s="15" t="s">
        <v>0</v>
      </c>
      <c r="AV14" s="15" t="s">
        <v>0</v>
      </c>
      <c r="AW14" s="6">
        <f>COUNTA($G$3:G14)</f>
        <v>12</v>
      </c>
      <c r="AY14" s="9">
        <f>VLOOKUP($G14,Összesítő!$B:$F,3,FALSE)</f>
        <v>2311</v>
      </c>
      <c r="AZ14" s="9">
        <f t="shared" si="6"/>
        <v>0</v>
      </c>
      <c r="BA14" s="5">
        <f t="shared" si="39"/>
        <v>1</v>
      </c>
      <c r="BB14" s="5" t="str">
        <f t="shared" si="7"/>
        <v>H</v>
      </c>
      <c r="BC14" s="5">
        <f t="shared" si="8"/>
        <v>0</v>
      </c>
      <c r="BD14" s="5">
        <f t="shared" si="9"/>
        <v>0</v>
      </c>
      <c r="BE14" s="5">
        <f t="shared" si="10"/>
        <v>0</v>
      </c>
      <c r="BF14" s="9" t="str">
        <f t="shared" si="11"/>
        <v>Nem rövidtávú a feladat.</v>
      </c>
      <c r="BG14" s="5">
        <f t="shared" si="12"/>
        <v>1</v>
      </c>
      <c r="BH14" s="5">
        <f t="shared" si="13"/>
        <v>1</v>
      </c>
      <c r="BI14" s="5">
        <f t="shared" si="14"/>
        <v>1</v>
      </c>
      <c r="BJ14" s="5">
        <f t="shared" si="15"/>
        <v>1</v>
      </c>
      <c r="BK14" s="5">
        <f t="shared" si="16"/>
        <v>1</v>
      </c>
      <c r="BL14" s="4" t="str">
        <f t="shared" si="17"/>
        <v>Forráshiányos a feladat!</v>
      </c>
      <c r="BM14" s="5">
        <f t="shared" si="18"/>
        <v>0</v>
      </c>
      <c r="BN14" s="5">
        <f t="shared" si="19"/>
        <v>1</v>
      </c>
      <c r="BO14" s="5">
        <f t="shared" si="20"/>
        <v>0</v>
      </c>
      <c r="BP14" s="5">
        <f t="shared" si="21"/>
        <v>0</v>
      </c>
      <c r="BQ14" s="5">
        <f t="shared" si="22"/>
        <v>0</v>
      </c>
      <c r="BR14" s="9">
        <f t="shared" si="23"/>
        <v>0</v>
      </c>
      <c r="BS14" s="5">
        <f t="shared" si="24"/>
        <v>0</v>
      </c>
      <c r="BT14" s="5">
        <f t="shared" si="25"/>
        <v>0</v>
      </c>
      <c r="BU14" s="5">
        <f t="shared" si="40"/>
        <v>1</v>
      </c>
      <c r="BV14" s="5">
        <f t="shared" si="26"/>
        <v>1</v>
      </c>
      <c r="BW14" s="5">
        <f t="shared" si="27"/>
        <v>1</v>
      </c>
      <c r="BX14" s="5">
        <f t="shared" si="28"/>
        <v>1</v>
      </c>
      <c r="BY14" s="5">
        <f t="shared" si="29"/>
        <v>1</v>
      </c>
      <c r="BZ14" s="5">
        <f t="shared" si="30"/>
        <v>1</v>
      </c>
      <c r="CA14" s="5">
        <f t="shared" si="31"/>
        <v>1</v>
      </c>
      <c r="CB14" s="5">
        <f t="shared" si="32"/>
        <v>1</v>
      </c>
      <c r="CC14" s="5">
        <f t="shared" si="33"/>
        <v>1</v>
      </c>
      <c r="CD14" s="5" t="str">
        <f t="shared" si="34"/>
        <v>?</v>
      </c>
      <c r="CE14" s="4" t="str">
        <f t="shared" si="35"/>
        <v>Kitöltés rendben!</v>
      </c>
      <c r="CF14" s="5">
        <f t="shared" si="36"/>
        <v>1</v>
      </c>
      <c r="CG14" s="5">
        <f t="shared" si="37"/>
        <v>0</v>
      </c>
      <c r="CH14" s="5">
        <f t="shared" si="38"/>
        <v>1</v>
      </c>
    </row>
    <row r="15" spans="1:86" s="2" customFormat="1" ht="54" customHeight="1" x14ac:dyDescent="0.25">
      <c r="A15" s="1" t="str">
        <f t="shared" si="0"/>
        <v>Kitöltés rendben!</v>
      </c>
      <c r="B15" s="177" t="s">
        <v>346</v>
      </c>
      <c r="C15" s="187" t="s">
        <v>249</v>
      </c>
      <c r="D15" s="180" t="s">
        <v>345</v>
      </c>
      <c r="E15" s="180" t="s">
        <v>336</v>
      </c>
      <c r="F15" s="181" t="str">
        <f>VLOOKUP($G15,Összesítő!$B:$F,2,FALSE)</f>
        <v>11-34157-1-002-00-01</v>
      </c>
      <c r="G15" s="187" t="s">
        <v>119</v>
      </c>
      <c r="H15" s="6" t="str">
        <f>AY15&amp;"_"&amp;AW15&amp;"_FIV_"&amp;LEFT(Előlap!$B$6,4)</f>
        <v>2311_13_FIV_2026</v>
      </c>
      <c r="I15" s="6" t="str">
        <f>VLOOKUP($G15,Összesítő!$B:$F,5,FALSE)</f>
        <v>Kerepes, Kistarcsa</v>
      </c>
      <c r="J15" s="6" t="str">
        <f>VLOOKUP($G15,Összesítő!$B:$F,4,FALSE)</f>
        <v>Kerepes Város Önkormányzata, Kistarcsa Város Önkormányzata</v>
      </c>
      <c r="K15" s="7">
        <f t="shared" si="1"/>
        <v>100000</v>
      </c>
      <c r="L15" s="14">
        <v>2028</v>
      </c>
      <c r="M15" s="14">
        <v>2028</v>
      </c>
      <c r="N15" s="13">
        <v>0</v>
      </c>
      <c r="O15" s="179">
        <v>100000</v>
      </c>
      <c r="P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7">
        <f t="shared" si="2"/>
        <v>0</v>
      </c>
      <c r="AD15" s="3" t="str">
        <f t="shared" si="3"/>
        <v>Nem rövidtávú a feladat.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7">
        <f t="shared" si="4"/>
        <v>0</v>
      </c>
      <c r="AR15" s="58" t="s">
        <v>344</v>
      </c>
      <c r="AS15" s="3" t="str">
        <f t="shared" si="5"/>
        <v>Forráshiányos a feladat!</v>
      </c>
      <c r="AU15" s="15" t="s">
        <v>0</v>
      </c>
      <c r="AV15" s="15" t="s">
        <v>0</v>
      </c>
      <c r="AW15" s="6">
        <f>COUNTA($G$3:G15)</f>
        <v>13</v>
      </c>
      <c r="AY15" s="9">
        <f>VLOOKUP($G15,Összesítő!$B:$F,3,FALSE)</f>
        <v>2311</v>
      </c>
      <c r="AZ15" s="9">
        <f t="shared" si="6"/>
        <v>0</v>
      </c>
      <c r="BA15" s="5">
        <f t="shared" si="39"/>
        <v>1</v>
      </c>
      <c r="BB15" s="5" t="str">
        <f t="shared" si="7"/>
        <v>H</v>
      </c>
      <c r="BC15" s="5">
        <f t="shared" si="8"/>
        <v>0</v>
      </c>
      <c r="BD15" s="5">
        <f t="shared" si="9"/>
        <v>0</v>
      </c>
      <c r="BE15" s="5">
        <f t="shared" si="10"/>
        <v>0</v>
      </c>
      <c r="BF15" s="9" t="str">
        <f t="shared" si="11"/>
        <v>Nem rövidtávú a feladat.</v>
      </c>
      <c r="BG15" s="5">
        <f t="shared" si="12"/>
        <v>1</v>
      </c>
      <c r="BH15" s="5">
        <f t="shared" si="13"/>
        <v>1</v>
      </c>
      <c r="BI15" s="5">
        <f t="shared" si="14"/>
        <v>1</v>
      </c>
      <c r="BJ15" s="5">
        <f t="shared" si="15"/>
        <v>1</v>
      </c>
      <c r="BK15" s="5">
        <f t="shared" si="16"/>
        <v>1</v>
      </c>
      <c r="BL15" s="4" t="str">
        <f t="shared" si="17"/>
        <v>Forráshiányos a feladat!</v>
      </c>
      <c r="BM15" s="5">
        <f t="shared" si="18"/>
        <v>0</v>
      </c>
      <c r="BN15" s="5">
        <f t="shared" si="19"/>
        <v>1</v>
      </c>
      <c r="BO15" s="5">
        <f t="shared" si="20"/>
        <v>0</v>
      </c>
      <c r="BP15" s="5">
        <f t="shared" si="21"/>
        <v>0</v>
      </c>
      <c r="BQ15" s="5">
        <f t="shared" si="22"/>
        <v>0</v>
      </c>
      <c r="BR15" s="9">
        <f t="shared" si="23"/>
        <v>0</v>
      </c>
      <c r="BS15" s="5">
        <f t="shared" si="24"/>
        <v>0</v>
      </c>
      <c r="BT15" s="5">
        <f t="shared" si="25"/>
        <v>0</v>
      </c>
      <c r="BU15" s="5">
        <f t="shared" si="40"/>
        <v>1</v>
      </c>
      <c r="BV15" s="5">
        <f t="shared" si="26"/>
        <v>1</v>
      </c>
      <c r="BW15" s="5">
        <f t="shared" si="27"/>
        <v>1</v>
      </c>
      <c r="BX15" s="5">
        <f t="shared" si="28"/>
        <v>1</v>
      </c>
      <c r="BY15" s="5">
        <f t="shared" si="29"/>
        <v>1</v>
      </c>
      <c r="BZ15" s="5">
        <f t="shared" si="30"/>
        <v>1</v>
      </c>
      <c r="CA15" s="5">
        <f t="shared" si="31"/>
        <v>1</v>
      </c>
      <c r="CB15" s="5">
        <f t="shared" si="32"/>
        <v>1</v>
      </c>
      <c r="CC15" s="5">
        <f t="shared" si="33"/>
        <v>1</v>
      </c>
      <c r="CD15" s="5" t="str">
        <f t="shared" si="34"/>
        <v>?</v>
      </c>
      <c r="CE15" s="4" t="str">
        <f t="shared" si="35"/>
        <v>Kitöltés rendben!</v>
      </c>
      <c r="CF15" s="5">
        <f t="shared" si="36"/>
        <v>1</v>
      </c>
      <c r="CG15" s="5">
        <f t="shared" si="37"/>
        <v>0</v>
      </c>
      <c r="CH15" s="5">
        <f t="shared" si="38"/>
        <v>1</v>
      </c>
    </row>
    <row r="16" spans="1:86" s="2" customFormat="1" ht="54.6" customHeight="1" x14ac:dyDescent="0.25">
      <c r="A16" s="1" t="str">
        <f t="shared" si="0"/>
        <v>Kitöltés rendben!</v>
      </c>
      <c r="B16" s="177" t="s">
        <v>348</v>
      </c>
      <c r="C16" s="58" t="s">
        <v>272</v>
      </c>
      <c r="D16" s="15" t="s">
        <v>349</v>
      </c>
      <c r="E16" s="180" t="s">
        <v>336</v>
      </c>
      <c r="F16" s="181" t="str">
        <f>VLOOKUP($G16,Összesítő!$B:$F,2,FALSE)</f>
        <v>11-34157-1-002-00-01</v>
      </c>
      <c r="G16" s="58" t="s">
        <v>119</v>
      </c>
      <c r="H16" s="6" t="str">
        <f>AY16&amp;"_"&amp;AW16&amp;"_FIV_"&amp;LEFT(Előlap!$B$6,4)</f>
        <v>2311_14_FIV_2026</v>
      </c>
      <c r="I16" s="6" t="str">
        <f>VLOOKUP($G16,Összesítő!$B:$F,5,FALSE)</f>
        <v>Kerepes, Kistarcsa</v>
      </c>
      <c r="J16" s="6" t="str">
        <f>VLOOKUP($G16,Összesítő!$B:$F,4,FALSE)</f>
        <v>Kerepes Város Önkormányzata, Kistarcsa Város Önkormányzata</v>
      </c>
      <c r="K16" s="7">
        <f t="shared" si="1"/>
        <v>70000</v>
      </c>
      <c r="L16" s="14">
        <v>2028</v>
      </c>
      <c r="M16" s="14">
        <v>2028</v>
      </c>
      <c r="N16" s="13">
        <v>0</v>
      </c>
      <c r="O16" s="8">
        <v>70000</v>
      </c>
      <c r="P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7">
        <f t="shared" si="2"/>
        <v>0</v>
      </c>
      <c r="AD16" s="3" t="str">
        <f t="shared" si="3"/>
        <v>Nem rövidtávú a feladat.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7">
        <f t="shared" si="4"/>
        <v>0</v>
      </c>
      <c r="AR16" s="58" t="s">
        <v>344</v>
      </c>
      <c r="AS16" s="3" t="str">
        <f t="shared" si="5"/>
        <v>Forráshiányos a feladat!</v>
      </c>
      <c r="AU16" s="15" t="s">
        <v>0</v>
      </c>
      <c r="AV16" s="15" t="s">
        <v>0</v>
      </c>
      <c r="AW16" s="6">
        <f>COUNTA($G$3:G16)</f>
        <v>14</v>
      </c>
      <c r="AY16" s="9">
        <f>VLOOKUP($G16,Összesítő!$B:$F,3,FALSE)</f>
        <v>2311</v>
      </c>
      <c r="AZ16" s="9">
        <f t="shared" si="6"/>
        <v>0</v>
      </c>
      <c r="BA16" s="5">
        <f t="shared" si="39"/>
        <v>1</v>
      </c>
      <c r="BB16" s="5" t="str">
        <f t="shared" si="7"/>
        <v>H</v>
      </c>
      <c r="BC16" s="5">
        <f t="shared" si="8"/>
        <v>0</v>
      </c>
      <c r="BD16" s="5">
        <f t="shared" si="9"/>
        <v>0</v>
      </c>
      <c r="BE16" s="5">
        <f t="shared" si="10"/>
        <v>0</v>
      </c>
      <c r="BF16" s="9" t="str">
        <f t="shared" si="11"/>
        <v>Nem rövidtávú a feladat.</v>
      </c>
      <c r="BG16" s="5">
        <f t="shared" si="12"/>
        <v>1</v>
      </c>
      <c r="BH16" s="5">
        <f t="shared" si="13"/>
        <v>1</v>
      </c>
      <c r="BI16" s="5">
        <f t="shared" si="14"/>
        <v>1</v>
      </c>
      <c r="BJ16" s="5">
        <f t="shared" si="15"/>
        <v>1</v>
      </c>
      <c r="BK16" s="5">
        <f t="shared" si="16"/>
        <v>1</v>
      </c>
      <c r="BL16" s="4" t="str">
        <f t="shared" si="17"/>
        <v>Forráshiányos a feladat!</v>
      </c>
      <c r="BM16" s="5">
        <f t="shared" si="18"/>
        <v>0</v>
      </c>
      <c r="BN16" s="5">
        <f t="shared" si="19"/>
        <v>1</v>
      </c>
      <c r="BO16" s="5">
        <f t="shared" si="20"/>
        <v>0</v>
      </c>
      <c r="BP16" s="5">
        <f t="shared" si="21"/>
        <v>0</v>
      </c>
      <c r="BQ16" s="5">
        <f t="shared" si="22"/>
        <v>0</v>
      </c>
      <c r="BR16" s="9">
        <f t="shared" si="23"/>
        <v>0</v>
      </c>
      <c r="BS16" s="5">
        <f t="shared" si="24"/>
        <v>0</v>
      </c>
      <c r="BT16" s="5">
        <f t="shared" si="25"/>
        <v>0</v>
      </c>
      <c r="BU16" s="5">
        <f t="shared" si="40"/>
        <v>1</v>
      </c>
      <c r="BV16" s="5">
        <f t="shared" si="26"/>
        <v>1</v>
      </c>
      <c r="BW16" s="5">
        <f t="shared" si="27"/>
        <v>1</v>
      </c>
      <c r="BX16" s="5">
        <f t="shared" si="28"/>
        <v>1</v>
      </c>
      <c r="BY16" s="5">
        <f t="shared" si="29"/>
        <v>1</v>
      </c>
      <c r="BZ16" s="5">
        <f t="shared" si="30"/>
        <v>1</v>
      </c>
      <c r="CA16" s="5">
        <f t="shared" si="31"/>
        <v>1</v>
      </c>
      <c r="CB16" s="5">
        <f t="shared" si="32"/>
        <v>1</v>
      </c>
      <c r="CC16" s="5">
        <f t="shared" si="33"/>
        <v>1</v>
      </c>
      <c r="CD16" s="5" t="str">
        <f t="shared" si="34"/>
        <v>?</v>
      </c>
      <c r="CE16" s="4" t="str">
        <f t="shared" si="35"/>
        <v>Kitöltés rendben!</v>
      </c>
      <c r="CF16" s="5">
        <f t="shared" si="36"/>
        <v>1</v>
      </c>
      <c r="CG16" s="5">
        <f t="shared" si="37"/>
        <v>0</v>
      </c>
      <c r="CH16" s="5">
        <f t="shared" si="38"/>
        <v>1</v>
      </c>
    </row>
    <row r="17" spans="1:86" s="2" customFormat="1" ht="60" x14ac:dyDescent="0.25">
      <c r="A17" s="1" t="str">
        <f>IF($G17="","Nincs VKR kiválasztva!",CE17)</f>
        <v>Kitöltés rendben!</v>
      </c>
      <c r="B17" s="177" t="s">
        <v>350</v>
      </c>
      <c r="C17" s="58" t="s">
        <v>272</v>
      </c>
      <c r="D17" s="15" t="s">
        <v>347</v>
      </c>
      <c r="E17" s="180" t="s">
        <v>336</v>
      </c>
      <c r="F17" s="181" t="str">
        <f>VLOOKUP($G17,Összesítő!$B:$F,2,FALSE)</f>
        <v>11-34157-1-002-00-01</v>
      </c>
      <c r="G17" s="58" t="s">
        <v>119</v>
      </c>
      <c r="H17" s="6" t="str">
        <f>AY17&amp;"_"&amp;AW17&amp;"_FIV_"&amp;LEFT(Előlap!$B$6,4)</f>
        <v>2311_15_FIV_2026</v>
      </c>
      <c r="I17" s="6" t="str">
        <f>VLOOKUP($G17,Összesítő!$B:$F,5,FALSE)</f>
        <v>Kerepes, Kistarcsa</v>
      </c>
      <c r="J17" s="6" t="str">
        <f>VLOOKUP($G17,Összesítő!$B:$F,4,FALSE)</f>
        <v>Kerepes Város Önkormányzata, Kistarcsa Város Önkormányzata</v>
      </c>
      <c r="K17" s="7">
        <f t="shared" si="1"/>
        <v>98000</v>
      </c>
      <c r="L17" s="14">
        <v>2028</v>
      </c>
      <c r="M17" s="14">
        <v>2028</v>
      </c>
      <c r="N17" s="13">
        <v>0</v>
      </c>
      <c r="O17" s="8">
        <v>98000</v>
      </c>
      <c r="P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7">
        <f>SUM(R17:AB17)</f>
        <v>0</v>
      </c>
      <c r="AD17" s="3" t="str">
        <f>IF($G17="","Nincs VKR kiválasztva!",IF(BA17=0,"Hiányos kitöltés!",BF17))</f>
        <v>Nem rövidtávú a feladat.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7">
        <f>SUM(AF17:AP17)</f>
        <v>0</v>
      </c>
      <c r="AR17" s="58" t="s">
        <v>344</v>
      </c>
      <c r="AS17" s="3" t="str">
        <f>IF($G17="","Nincs VKR kiválasztva!",IF($BA17=0,"Hiányos kitöltés!",IF($BN17=0,"Nem hosszútávú a feladat.",$BL17)))</f>
        <v>Forráshiányos a feladat!</v>
      </c>
      <c r="AU17" s="15" t="s">
        <v>0</v>
      </c>
      <c r="AV17" s="15" t="s">
        <v>0</v>
      </c>
      <c r="AW17" s="6">
        <f>COUNTA($G$3:G17)</f>
        <v>15</v>
      </c>
      <c r="AY17" s="9">
        <f>VLOOKUP($G17,Összesítő!$B:$F,3,FALSE)</f>
        <v>2311</v>
      </c>
      <c r="AZ17" s="9">
        <f>LEN($AU17)</f>
        <v>0</v>
      </c>
      <c r="BA17" s="5">
        <f>IF(OR($B17="",$C17="",$D17="",$E17="",$F17="",$L17="",$M17="",$N17="",$O17="",$P17=""),0,1)</f>
        <v>1</v>
      </c>
      <c r="BB17" s="5" t="str">
        <f>IF($F17="",0,IF(AND($L17=2027,$M17=2027),"R",IF(AND($L17=2027,$M17&gt;2027),"RH",IF(AND($L17&gt;2027,$M17&gt;2027),"H","x"))))</f>
        <v>H</v>
      </c>
      <c r="BC17" s="5">
        <f>IF(OR(BB17="R",BB17="RH"),1,0)</f>
        <v>0</v>
      </c>
      <c r="BD17" s="5">
        <f>IF(AND($BB17="R",$O17&gt;0),1,IF(AND($BB17="H",$N17&gt;0),1,0))</f>
        <v>0</v>
      </c>
      <c r="BE17" s="5">
        <f>IF($AC17&lt;$N17,1,IF($AC17=$N17,0))</f>
        <v>0</v>
      </c>
      <c r="BF17" s="9" t="str">
        <f>IF($L17&gt;2027,"Nem rövidtávú a feladat.",IF($BE17=1,"Az I. ütem nem lehet forráshiányos!",IF($AC17&gt;$N17,"Többlet forrást jelölt meg az I.ütemnél! Kérjük, a többletet az 'Osszesito' fülön tüntesse fel!",IF($AC17=$N17,"A forrás egyenlő a költséggel (I.ütem).",0))))</f>
        <v>Nem rövidtávú a feladat.</v>
      </c>
      <c r="BG17" s="5">
        <f>IF(AND($R17&lt;&gt;"",$S17&lt;&gt;"",$T17&lt;&gt;"",$U17&lt;&gt;"",$V17&lt;&gt;"",$W17&lt;&gt;"",$X17&lt;&gt;"",$Y17&lt;&gt;"",$Z17&lt;&gt;"",$AA17&lt;&gt;"",$AB17&lt;&gt;""),1,0)</f>
        <v>1</v>
      </c>
      <c r="BH17" s="5">
        <f>IF(AND($BG17=1,$N17=$AC17),1,0)</f>
        <v>1</v>
      </c>
      <c r="BI17" s="5">
        <f>IF($AQ17&lt;$O17,1,0)</f>
        <v>1</v>
      </c>
      <c r="BJ17" s="5">
        <f>IF(AND($AF17&lt;&gt;"",$AG17&lt;&gt;"",$AH17&lt;&gt;"",$AI17&lt;&gt;"",$AJ17&lt;&gt;"",$AK17&lt;&gt;"",$AL17&lt;&gt;"",$AM17&lt;&gt;"",$AN17&lt;&gt;"",$AO17&lt;&gt;"",$AP17&lt;&gt;""),1,0)</f>
        <v>1</v>
      </c>
      <c r="BK17" s="5">
        <f>IF(AND($BJ17=1,$O17=$AQ17),1,IF(AND($BJ17=1,$O17&gt;$AQ17,AR17="igen"),1,0))</f>
        <v>1</v>
      </c>
      <c r="BL17" s="4" t="str">
        <f>IF($M17&lt;2028,"Nem hosszútávú a feladat.",IF(AND($BI17=1,$AR17="nem"),"Forráshiányos a feladat? Jelölje az AR-oszlopban!",IF(AND($BI17=0,$AR17="igen"),"Forráshiányosnak jelölte a feladat az AR-oszlopban, de a forrás költség adatok alapnján nem az!",IF(AND($BI17=1,$AR17="igen"),"Forráshiányos a feladat!",IF($AQ17&gt;$O17,"Többlet forrást jelölt meg az II.ütemnél! Kérjük, a többletet az 'Osszesito' fülön tüntesse fel!",IF($AQ17=$O17,"A forrás egyenlő a költséggel (II.ütem).",0))))))</f>
        <v>Forráshiányos a feladat!</v>
      </c>
      <c r="BM17" s="5">
        <f>IF($M17&lt;2028,1,0)</f>
        <v>0</v>
      </c>
      <c r="BN17" s="5">
        <f>IF($M17&gt;2027,1,0)</f>
        <v>1</v>
      </c>
      <c r="BO17" s="5">
        <f>IF(AND($BM17=1,$N17=0),1,0)</f>
        <v>0</v>
      </c>
      <c r="BP17" s="5">
        <f>IF(AND($BN17=1,$O17=0),1,0)</f>
        <v>0</v>
      </c>
      <c r="BQ17" s="5">
        <f>IF(AND($BB17="R",$N17=0,$AZ17&gt;29),1,IF(AND($BB17="RH",$N17=0,$AZ17&gt;29),1,0))</f>
        <v>0</v>
      </c>
      <c r="BR17" s="9">
        <f>IF($BN17=0,"Nincs hosszútávú terv!",IF(AND($BB17="H",$O17=0,$AZ17=0),"Nullás a hosszútávú feladat és nincs hozzá indoklás!",IF(AND($BB17="RH",$O17=0,$AZ17=0),"Nullás a hosszútávú feladat és nincs hozzá indoklás!",IF(AND($BB17="R",$O17=0,$AZ17&lt;300),"Nullás a hosszútávú feladat és rövid hozzá az indoklás!",IF(AND($BB17="RH",$O17=0,$AZ17&lt;300),"Nullás a hosszútávú feladat és rövid hozzá az indoklás!",0)))))</f>
        <v>0</v>
      </c>
      <c r="BS17" s="5">
        <f>IF(AND($BB17="R",$N17=0,$AZ17&gt;29),1,IF(AND($BB17="RH",$N17=0,$AZ17&gt;29),1,0))</f>
        <v>0</v>
      </c>
      <c r="BT17" s="5">
        <f>IF(AND($BB17="H",$O17=0,$AZ17&gt;29),1,IF(AND($BB17="RH",$O17=0,$AZ17&gt;29),1,0))</f>
        <v>0</v>
      </c>
      <c r="BU17" s="5">
        <f>IF($B17="",0,1)</f>
        <v>1</v>
      </c>
      <c r="BV17" s="5">
        <f>IF($C17="",0,1)</f>
        <v>1</v>
      </c>
      <c r="BW17" s="5">
        <f>IF($D17="",0,1)</f>
        <v>1</v>
      </c>
      <c r="BX17" s="5">
        <f>IF($E17="",0,1)</f>
        <v>1</v>
      </c>
      <c r="BY17" s="5">
        <f>IF($L17="",0,1)</f>
        <v>1</v>
      </c>
      <c r="BZ17" s="5">
        <f>IF($M17="",0,1)</f>
        <v>1</v>
      </c>
      <c r="CA17" s="5">
        <f>IF($N17="",0,1)</f>
        <v>1</v>
      </c>
      <c r="CB17" s="5">
        <f>IF($O17="",0,1)</f>
        <v>1</v>
      </c>
      <c r="CC17" s="5">
        <f>IF($P17="",0,1)</f>
        <v>1</v>
      </c>
      <c r="CD17" s="5" t="str">
        <f>IF(AND($BA17=0,$BU17=0),"Hiányos kitöltés! (B-oszlop üres)",IF(AND($BA17=0,$BV17=0),"Hiányos kitöltés! (C-oszlop üres)",IF(AND($BA17=0,$BW17=0),"Hiányos kitöltés! (D-oszlop üres)",IF(AND($BA17=0,$BX17=0),"Hiányos kitöltés! (E-oszlop üres)",IF(AND($BA17=0,$BY17=0),"Hiányos kitöltés! (L-oszlop üres)",IF(AND($BA17=0,$BZ17=0),"Hiányos kitöltés! (M-oszlop üres)",IF(AND($BA17=0,$CA17=0),"Hiányos kitöltés! (N-oszlop üres)",IF(AND($BA17=0,$CB17=0),"Hiányos kitöltés! (O-oszlop üres)",IF(AND($BA17=0,$CC17=0),"Hiányos kitöltés! (P-oszlop üres)",IF(AND($BA17=0,$BG17=0),"Hiányos kitöltés! (I.ütem forrása hiányos!","?"))))))))))</f>
        <v>?</v>
      </c>
      <c r="CE17" s="4" t="str">
        <f>IF($BA17=0,$CD17,IF($BG17=0,"I. ütem forrása nincs kitöltve!",IF($BJ17=0,"II. ütem forrása nincs kitöltve!",IF($BD17=1,"Költségek üteme nem megfelelő (az időtartam és a költség üteme eltér)!",IF(AND(BH17=0,$BA17=1,$BJ17=1,$BD17=1),"Kötelező cellák kitöltve, de az I. ütem forrása hibás!",IF(AND(BJ17=0,$BA17=1,$BJ17=1,$BD17=1),"Kötelező cellák kitöltve, de a II. ütem forrása hibás!",IF(AND($BO17=1,$AZ17&lt;30),"Nullás a rövidtávú feladat és rövid (hiányzik) a hozzá tartozó indoklás!",IF(AND($BP17=1,$AZ17&lt;30),"Nullás a hosszútávú feladat és rövid (hiányzik) a hozzá tartozó indoklás!",IF(AND(BN17=1,C17="1811_RENDKÍVÜLI"),"II. ütemre nem tervezhet Rendkívüli feladatot!",IF(BH17=0,AD17,IF(BK17=0,AS17,IF(AND(BC17=1,$P17&gt;$N17),"EM rendelet 2. melléklet terhére elszámolt költség nem lehet nagyobb az I. ütemre tervezett tényleges költségnél!",IF($AC17&gt;$N17,"Többlet forrást jelölt meg az I. ütemnél! Kérjük, a többletet az 'Osszesito' fülön tüntesse fel!",IF($AQ17&gt;$O17,"Többlet forrást jelölt meg a II. ütemnél! Kérjük, a többletet az 'Osszesito' fülön tüntesse fel!","Kitöltés rendben!"))))))))))))))</f>
        <v>Kitöltés rendben!</v>
      </c>
      <c r="CF17" s="5">
        <f>IF(A17="Kitöltés rendben!",1,0)</f>
        <v>1</v>
      </c>
      <c r="CG17" s="5">
        <f>IF(AND($BB17="R",$CF17=1),1,IF(AND($BB17="RH",$CF17=1),1,0))</f>
        <v>0</v>
      </c>
      <c r="CH17" s="5">
        <f>IF(AND($BB17="H",$CF17=1),1,IF(AND($BB17="RH",$CF17=1),1,0))</f>
        <v>1</v>
      </c>
    </row>
    <row r="18" spans="1:86" s="2" customFormat="1" ht="60" x14ac:dyDescent="0.25">
      <c r="A18" s="1" t="str">
        <f t="shared" ref="A18" si="41">IF($G18="","Nincs VKR kiválasztva!",CE18)</f>
        <v>Kitöltés rendben!</v>
      </c>
      <c r="B18" s="177" t="s">
        <v>354</v>
      </c>
      <c r="C18" s="58" t="s">
        <v>272</v>
      </c>
      <c r="D18" s="15" t="s">
        <v>351</v>
      </c>
      <c r="E18" s="15" t="s">
        <v>336</v>
      </c>
      <c r="F18" s="6" t="str">
        <f>VLOOKUP($G18,Összesítő!$B:$F,2,FALSE)</f>
        <v>11-34157-1-002-00-01</v>
      </c>
      <c r="G18" s="58" t="s">
        <v>119</v>
      </c>
      <c r="H18" s="6" t="str">
        <f>AY18&amp;"_"&amp;AW18&amp;"_FIV_"&amp;LEFT(Előlap!$B$6,4)</f>
        <v>2311_16_FIV_2026</v>
      </c>
      <c r="I18" s="6" t="str">
        <f>VLOOKUP($G18,Összesítő!$B:$F,5,FALSE)</f>
        <v>Kerepes, Kistarcsa</v>
      </c>
      <c r="J18" s="6" t="str">
        <f>VLOOKUP($G18,Összesítő!$B:$F,4,FALSE)</f>
        <v>Kerepes Város Önkormányzata, Kistarcsa Város Önkormányzata</v>
      </c>
      <c r="K18" s="7">
        <f t="shared" si="1"/>
        <v>23000</v>
      </c>
      <c r="L18" s="14">
        <v>2028</v>
      </c>
      <c r="M18" s="14">
        <v>2028</v>
      </c>
      <c r="N18" s="13">
        <v>0</v>
      </c>
      <c r="O18" s="8">
        <v>23000</v>
      </c>
      <c r="P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7">
        <f t="shared" ref="AC18" si="42">SUM(R18:AB18)</f>
        <v>0</v>
      </c>
      <c r="AD18" s="3" t="str">
        <f t="shared" ref="AD18" si="43">IF($G18="","Nincs VKR kiválasztva!",IF(BA18=0,"Hiányos kitöltés!",BF18))</f>
        <v>Nem rövidtávú a feladat.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7">
        <f t="shared" ref="AQ18" si="44">SUM(AF18:AP18)</f>
        <v>0</v>
      </c>
      <c r="AR18" s="58" t="s">
        <v>344</v>
      </c>
      <c r="AS18" s="3" t="str">
        <f t="shared" si="5"/>
        <v>Forráshiányos a feladat!</v>
      </c>
      <c r="AU18" s="15" t="s">
        <v>0</v>
      </c>
      <c r="AV18" s="15" t="s">
        <v>0</v>
      </c>
      <c r="AW18" s="6">
        <f>COUNTA($G$3:G18)</f>
        <v>16</v>
      </c>
      <c r="AY18" s="9">
        <f>VLOOKUP($G18,Összesítő!$B:$F,3,FALSE)</f>
        <v>2311</v>
      </c>
      <c r="AZ18" s="9">
        <f t="shared" si="6"/>
        <v>0</v>
      </c>
      <c r="BA18" s="5">
        <f t="shared" si="39"/>
        <v>1</v>
      </c>
      <c r="BB18" s="5" t="str">
        <f t="shared" si="7"/>
        <v>H</v>
      </c>
      <c r="BC18" s="5">
        <f t="shared" ref="BC18" si="45">IF(OR(BB18="R",BB18="RH"),1,0)</f>
        <v>0</v>
      </c>
      <c r="BD18" s="5">
        <f t="shared" si="9"/>
        <v>0</v>
      </c>
      <c r="BE18" s="5">
        <f t="shared" si="10"/>
        <v>0</v>
      </c>
      <c r="BF18" s="9" t="str">
        <f t="shared" si="11"/>
        <v>Nem rövidtávú a feladat.</v>
      </c>
      <c r="BG18" s="5">
        <f t="shared" si="12"/>
        <v>1</v>
      </c>
      <c r="BH18" s="5">
        <f t="shared" si="13"/>
        <v>1</v>
      </c>
      <c r="BI18" s="5">
        <f t="shared" si="14"/>
        <v>1</v>
      </c>
      <c r="BJ18" s="5">
        <f t="shared" si="15"/>
        <v>1</v>
      </c>
      <c r="BK18" s="5">
        <f t="shared" ref="BK18" si="46">IF(AND($BJ18=1,$O18=$AQ18),1,IF(AND($BJ18=1,$O18&gt;$AQ18,AR18="igen"),1,0))</f>
        <v>1</v>
      </c>
      <c r="BL18" s="4" t="str">
        <f t="shared" si="17"/>
        <v>Forráshiányos a feladat!</v>
      </c>
      <c r="BM18" s="5">
        <f t="shared" si="18"/>
        <v>0</v>
      </c>
      <c r="BN18" s="5">
        <f t="shared" si="19"/>
        <v>1</v>
      </c>
      <c r="BO18" s="5">
        <f t="shared" si="20"/>
        <v>0</v>
      </c>
      <c r="BP18" s="5">
        <f t="shared" si="21"/>
        <v>0</v>
      </c>
      <c r="BQ18" s="5">
        <f t="shared" si="22"/>
        <v>0</v>
      </c>
      <c r="BR18" s="9">
        <f t="shared" si="23"/>
        <v>0</v>
      </c>
      <c r="BS18" s="5">
        <f t="shared" si="24"/>
        <v>0</v>
      </c>
      <c r="BT18" s="5">
        <f t="shared" si="25"/>
        <v>0</v>
      </c>
      <c r="BU18" s="5">
        <f t="shared" si="40"/>
        <v>1</v>
      </c>
      <c r="BV18" s="5">
        <f t="shared" si="26"/>
        <v>1</v>
      </c>
      <c r="BW18" s="5">
        <f t="shared" si="27"/>
        <v>1</v>
      </c>
      <c r="BX18" s="5">
        <f t="shared" si="28"/>
        <v>1</v>
      </c>
      <c r="BY18" s="5">
        <f t="shared" si="29"/>
        <v>1</v>
      </c>
      <c r="BZ18" s="5">
        <f t="shared" si="30"/>
        <v>1</v>
      </c>
      <c r="CA18" s="5">
        <f t="shared" si="31"/>
        <v>1</v>
      </c>
      <c r="CB18" s="5">
        <f t="shared" si="32"/>
        <v>1</v>
      </c>
      <c r="CC18" s="5">
        <f t="shared" si="33"/>
        <v>1</v>
      </c>
      <c r="CD18" s="5" t="str">
        <f t="shared" si="34"/>
        <v>?</v>
      </c>
      <c r="CE18" s="4" t="str">
        <f t="shared" ref="CE18" si="47">IF($BA18=0,$CD18,IF($BG18=0,"I. ütem forrása nincs kitöltve!",IF($BJ18=0,"II. ütem forrása nincs kitöltve!",IF($BD18=1,"Költségek üteme nem megfelelő (az időtartam és a költség üteme eltér)!",IF(AND(BH18=0,$BA18=1,$BJ18=1,$BD18=1),"Kötelező cellák kitöltve, de az I. ütem forrása hibás!",IF(AND(BJ18=0,$BA18=1,$BJ18=1,$BD18=1),"Kötelező cellák kitöltve, de a II. ütem forrása hibás!",IF(AND($BO18=1,$AZ18&lt;30),"Nullás a rövidtávú feladat és rövid (hiányzik) a hozzá tartozó indoklás!",IF(AND($BP18=1,$AZ18&lt;30),"Nullás a hosszútávú feladat és rövid (hiányzik) a hozzá tartozó indoklás!",IF(AND(BN18=1,C18="1811_RENDKÍVÜLI"),"II. ütemre nem tervezhet Rendkívüli feladatot!",IF(BH18=0,AD18,IF(BK18=0,AS18,IF(AND(BC18=1,$P18&gt;$N18),"EM rendelet 2. melléklet terhére elszámolt költség nem lehet nagyobb az I. ütemre tervezett tényleges költségnél!",IF($AC18&gt;$N18,"Többlet forrást jelölt meg az I. ütemnél! Kérjük, a többletet az 'Osszesito' fülön tüntesse fel!",IF($AQ18&gt;$O18,"Többlet forrást jelölt meg a II. ütemnél! Kérjük, a többletet az 'Osszesito' fülön tüntesse fel!","Kitöltés rendben!"))))))))))))))</f>
        <v>Kitöltés rendben!</v>
      </c>
      <c r="CF18" s="5">
        <f t="shared" ref="CF18" si="48">IF(A18="Kitöltés rendben!",1,0)</f>
        <v>1</v>
      </c>
      <c r="CG18" s="5">
        <f t="shared" si="37"/>
        <v>0</v>
      </c>
      <c r="CH18" s="5">
        <f t="shared" si="38"/>
        <v>1</v>
      </c>
    </row>
    <row r="19" spans="1:86" s="2" customFormat="1" ht="60" x14ac:dyDescent="0.25">
      <c r="A19" s="1" t="str">
        <f t="shared" si="0"/>
        <v>Kitöltés rendben!</v>
      </c>
      <c r="B19" s="177" t="s">
        <v>355</v>
      </c>
      <c r="C19" s="58" t="s">
        <v>272</v>
      </c>
      <c r="D19" s="15" t="s">
        <v>352</v>
      </c>
      <c r="E19" s="180" t="s">
        <v>336</v>
      </c>
      <c r="F19" s="181" t="str">
        <f>VLOOKUP($G19,Összesítő!$B:$F,2,FALSE)</f>
        <v>11-34157-1-002-00-01</v>
      </c>
      <c r="G19" s="58" t="s">
        <v>119</v>
      </c>
      <c r="H19" s="6" t="str">
        <f>AY19&amp;"_"&amp;AW19&amp;"_FIV_"&amp;LEFT(Előlap!$B$6,4)</f>
        <v>2311_17_FIV_2026</v>
      </c>
      <c r="I19" s="6" t="str">
        <f>VLOOKUP($G19,Összesítő!$B:$F,5,FALSE)</f>
        <v>Kerepes, Kistarcsa</v>
      </c>
      <c r="J19" s="6" t="str">
        <f>VLOOKUP($G19,Összesítő!$B:$F,4,FALSE)</f>
        <v>Kerepes Város Önkormányzata, Kistarcsa Város Önkormányzata</v>
      </c>
      <c r="K19" s="7">
        <f t="shared" si="1"/>
        <v>6000</v>
      </c>
      <c r="L19" s="14">
        <v>2028</v>
      </c>
      <c r="M19" s="14">
        <v>2028</v>
      </c>
      <c r="N19" s="13">
        <v>0</v>
      </c>
      <c r="O19" s="8">
        <v>6000</v>
      </c>
      <c r="P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7">
        <f t="shared" si="2"/>
        <v>0</v>
      </c>
      <c r="AD19" s="3" t="str">
        <f t="shared" si="3"/>
        <v>Nem rövidtávú a feladat.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7">
        <f t="shared" si="4"/>
        <v>0</v>
      </c>
      <c r="AR19" s="58" t="s">
        <v>344</v>
      </c>
      <c r="AS19" s="3" t="str">
        <f t="shared" si="5"/>
        <v>Forráshiányos a feladat!</v>
      </c>
      <c r="AU19" s="15" t="s">
        <v>0</v>
      </c>
      <c r="AV19" s="15" t="s">
        <v>0</v>
      </c>
      <c r="AW19" s="6">
        <f>COUNTA($G$3:G19)</f>
        <v>17</v>
      </c>
      <c r="AY19" s="9">
        <f>VLOOKUP($G19,Összesítő!$B:$F,3,FALSE)</f>
        <v>2311</v>
      </c>
      <c r="AZ19" s="9">
        <f t="shared" si="6"/>
        <v>0</v>
      </c>
      <c r="BA19" s="5">
        <f t="shared" si="39"/>
        <v>1</v>
      </c>
      <c r="BB19" s="5" t="str">
        <f t="shared" si="7"/>
        <v>H</v>
      </c>
      <c r="BC19" s="5">
        <f t="shared" si="8"/>
        <v>0</v>
      </c>
      <c r="BD19" s="5">
        <f t="shared" si="9"/>
        <v>0</v>
      </c>
      <c r="BE19" s="5">
        <f t="shared" si="10"/>
        <v>0</v>
      </c>
      <c r="BF19" s="9" t="str">
        <f t="shared" si="11"/>
        <v>Nem rövidtávú a feladat.</v>
      </c>
      <c r="BG19" s="5">
        <f t="shared" si="12"/>
        <v>1</v>
      </c>
      <c r="BH19" s="5">
        <f t="shared" si="13"/>
        <v>1</v>
      </c>
      <c r="BI19" s="5">
        <f t="shared" si="14"/>
        <v>1</v>
      </c>
      <c r="BJ19" s="5">
        <f t="shared" si="15"/>
        <v>1</v>
      </c>
      <c r="BK19" s="5">
        <f t="shared" si="16"/>
        <v>1</v>
      </c>
      <c r="BL19" s="4" t="str">
        <f t="shared" si="17"/>
        <v>Forráshiányos a feladat!</v>
      </c>
      <c r="BM19" s="5">
        <f t="shared" si="18"/>
        <v>0</v>
      </c>
      <c r="BN19" s="5">
        <f t="shared" si="19"/>
        <v>1</v>
      </c>
      <c r="BO19" s="5">
        <f t="shared" si="20"/>
        <v>0</v>
      </c>
      <c r="BP19" s="5">
        <f t="shared" si="21"/>
        <v>0</v>
      </c>
      <c r="BQ19" s="5">
        <f t="shared" si="22"/>
        <v>0</v>
      </c>
      <c r="BR19" s="9">
        <f t="shared" si="23"/>
        <v>0</v>
      </c>
      <c r="BS19" s="5">
        <f t="shared" si="24"/>
        <v>0</v>
      </c>
      <c r="BT19" s="5">
        <f t="shared" si="25"/>
        <v>0</v>
      </c>
      <c r="BU19" s="5">
        <f t="shared" si="40"/>
        <v>1</v>
      </c>
      <c r="BV19" s="5">
        <f t="shared" si="26"/>
        <v>1</v>
      </c>
      <c r="BW19" s="5">
        <f t="shared" si="27"/>
        <v>1</v>
      </c>
      <c r="BX19" s="5">
        <f t="shared" si="28"/>
        <v>1</v>
      </c>
      <c r="BY19" s="5">
        <f t="shared" si="29"/>
        <v>1</v>
      </c>
      <c r="BZ19" s="5">
        <f t="shared" si="30"/>
        <v>1</v>
      </c>
      <c r="CA19" s="5">
        <f t="shared" si="31"/>
        <v>1</v>
      </c>
      <c r="CB19" s="5">
        <f t="shared" si="32"/>
        <v>1</v>
      </c>
      <c r="CC19" s="5">
        <f t="shared" si="33"/>
        <v>1</v>
      </c>
      <c r="CD19" s="5" t="str">
        <f t="shared" si="34"/>
        <v>?</v>
      </c>
      <c r="CE19" s="4" t="str">
        <f t="shared" si="35"/>
        <v>Kitöltés rendben!</v>
      </c>
      <c r="CF19" s="5">
        <f t="shared" si="36"/>
        <v>1</v>
      </c>
      <c r="CG19" s="5">
        <f t="shared" si="37"/>
        <v>0</v>
      </c>
      <c r="CH19" s="5">
        <f t="shared" si="38"/>
        <v>1</v>
      </c>
    </row>
    <row r="20" spans="1:86" s="2" customFormat="1" ht="60" x14ac:dyDescent="0.25">
      <c r="A20" s="1" t="str">
        <f t="shared" si="0"/>
        <v>Kitöltés rendben!</v>
      </c>
      <c r="B20" s="177" t="s">
        <v>356</v>
      </c>
      <c r="C20" s="58" t="s">
        <v>272</v>
      </c>
      <c r="D20" s="15" t="s">
        <v>353</v>
      </c>
      <c r="E20" s="180" t="s">
        <v>336</v>
      </c>
      <c r="F20" s="181" t="str">
        <f>VLOOKUP($G20,Összesítő!$B:$F,2,FALSE)</f>
        <v>11-34157-1-002-00-01</v>
      </c>
      <c r="G20" s="58" t="s">
        <v>119</v>
      </c>
      <c r="H20" s="6" t="str">
        <f>AY20&amp;"_"&amp;AW20&amp;"_FIV_"&amp;LEFT(Előlap!$B$6,4)</f>
        <v>2311_18_FIV_2026</v>
      </c>
      <c r="I20" s="6" t="str">
        <f>VLOOKUP($G20,Összesítő!$B:$F,5,FALSE)</f>
        <v>Kerepes, Kistarcsa</v>
      </c>
      <c r="J20" s="6" t="str">
        <f>VLOOKUP($G20,Összesítő!$B:$F,4,FALSE)</f>
        <v>Kerepes Város Önkormányzata, Kistarcsa Város Önkormányzata</v>
      </c>
      <c r="K20" s="7">
        <f t="shared" si="1"/>
        <v>19000</v>
      </c>
      <c r="L20" s="14">
        <v>2028</v>
      </c>
      <c r="M20" s="14">
        <v>2028</v>
      </c>
      <c r="N20" s="13">
        <v>0</v>
      </c>
      <c r="O20" s="8">
        <v>19000</v>
      </c>
      <c r="P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7">
        <f t="shared" si="2"/>
        <v>0</v>
      </c>
      <c r="AD20" s="3" t="str">
        <f t="shared" si="3"/>
        <v>Nem rövidtávú a feladat.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7">
        <f t="shared" si="4"/>
        <v>0</v>
      </c>
      <c r="AR20" s="58" t="s">
        <v>344</v>
      </c>
      <c r="AS20" s="3" t="str">
        <f t="shared" si="5"/>
        <v>Forráshiányos a feladat!</v>
      </c>
      <c r="AU20" s="15" t="s">
        <v>0</v>
      </c>
      <c r="AV20" s="15" t="s">
        <v>0</v>
      </c>
      <c r="AW20" s="6">
        <f>COUNTA($G$3:G20)</f>
        <v>18</v>
      </c>
      <c r="AY20" s="9">
        <f>VLOOKUP($G20,Összesítő!$B:$F,3,FALSE)</f>
        <v>2311</v>
      </c>
      <c r="AZ20" s="9">
        <f t="shared" si="6"/>
        <v>0</v>
      </c>
      <c r="BA20" s="5">
        <f t="shared" si="39"/>
        <v>1</v>
      </c>
      <c r="BB20" s="5" t="str">
        <f t="shared" si="7"/>
        <v>H</v>
      </c>
      <c r="BC20" s="5">
        <f t="shared" si="8"/>
        <v>0</v>
      </c>
      <c r="BD20" s="5">
        <f t="shared" si="9"/>
        <v>0</v>
      </c>
      <c r="BE20" s="5">
        <f t="shared" si="10"/>
        <v>0</v>
      </c>
      <c r="BF20" s="9" t="str">
        <f t="shared" si="11"/>
        <v>Nem rövidtávú a feladat.</v>
      </c>
      <c r="BG20" s="5">
        <f t="shared" si="12"/>
        <v>1</v>
      </c>
      <c r="BH20" s="5">
        <f t="shared" si="13"/>
        <v>1</v>
      </c>
      <c r="BI20" s="5">
        <f t="shared" si="14"/>
        <v>1</v>
      </c>
      <c r="BJ20" s="5">
        <f t="shared" si="15"/>
        <v>1</v>
      </c>
      <c r="BK20" s="5">
        <f t="shared" si="16"/>
        <v>1</v>
      </c>
      <c r="BL20" s="4" t="str">
        <f t="shared" si="17"/>
        <v>Forráshiányos a feladat!</v>
      </c>
      <c r="BM20" s="5">
        <f t="shared" si="18"/>
        <v>0</v>
      </c>
      <c r="BN20" s="5">
        <f t="shared" si="19"/>
        <v>1</v>
      </c>
      <c r="BO20" s="5">
        <f t="shared" si="20"/>
        <v>0</v>
      </c>
      <c r="BP20" s="5">
        <f t="shared" si="21"/>
        <v>0</v>
      </c>
      <c r="BQ20" s="5">
        <f t="shared" si="22"/>
        <v>0</v>
      </c>
      <c r="BR20" s="9">
        <f t="shared" si="23"/>
        <v>0</v>
      </c>
      <c r="BS20" s="5">
        <f t="shared" si="24"/>
        <v>0</v>
      </c>
      <c r="BT20" s="5">
        <f t="shared" si="25"/>
        <v>0</v>
      </c>
      <c r="BU20" s="5">
        <f t="shared" si="40"/>
        <v>1</v>
      </c>
      <c r="BV20" s="5">
        <f t="shared" si="26"/>
        <v>1</v>
      </c>
      <c r="BW20" s="5">
        <f t="shared" si="27"/>
        <v>1</v>
      </c>
      <c r="BX20" s="5">
        <f t="shared" si="28"/>
        <v>1</v>
      </c>
      <c r="BY20" s="5">
        <f t="shared" si="29"/>
        <v>1</v>
      </c>
      <c r="BZ20" s="5">
        <f t="shared" si="30"/>
        <v>1</v>
      </c>
      <c r="CA20" s="5">
        <f t="shared" si="31"/>
        <v>1</v>
      </c>
      <c r="CB20" s="5">
        <f t="shared" si="32"/>
        <v>1</v>
      </c>
      <c r="CC20" s="5">
        <f t="shared" si="33"/>
        <v>1</v>
      </c>
      <c r="CD20" s="5" t="str">
        <f t="shared" si="34"/>
        <v>?</v>
      </c>
      <c r="CE20" s="4" t="str">
        <f t="shared" si="35"/>
        <v>Kitöltés rendben!</v>
      </c>
      <c r="CF20" s="5">
        <f t="shared" si="36"/>
        <v>1</v>
      </c>
      <c r="CG20" s="5">
        <f t="shared" si="37"/>
        <v>0</v>
      </c>
      <c r="CH20" s="5">
        <f t="shared" si="38"/>
        <v>1</v>
      </c>
    </row>
    <row r="21" spans="1:86" x14ac:dyDescent="0.25">
      <c r="B21" t="s">
        <v>0</v>
      </c>
      <c r="AY21" s="57"/>
    </row>
  </sheetData>
  <mergeCells count="54">
    <mergeCell ref="E20"/>
    <mergeCell ref="F20"/>
    <mergeCell ref="E19"/>
    <mergeCell ref="F19"/>
    <mergeCell ref="C14"/>
    <mergeCell ref="D14"/>
    <mergeCell ref="E14"/>
    <mergeCell ref="F14"/>
    <mergeCell ref="E17"/>
    <mergeCell ref="F17"/>
    <mergeCell ref="E16"/>
    <mergeCell ref="F16"/>
    <mergeCell ref="C15"/>
    <mergeCell ref="D15"/>
    <mergeCell ref="E15"/>
    <mergeCell ref="F15"/>
    <mergeCell ref="G15"/>
    <mergeCell ref="E13"/>
    <mergeCell ref="F13"/>
    <mergeCell ref="E12"/>
    <mergeCell ref="F12"/>
    <mergeCell ref="G14"/>
    <mergeCell ref="E8"/>
    <mergeCell ref="F8"/>
    <mergeCell ref="E9"/>
    <mergeCell ref="F9"/>
    <mergeCell ref="E11"/>
    <mergeCell ref="F11"/>
    <mergeCell ref="E10"/>
    <mergeCell ref="F10"/>
    <mergeCell ref="E7"/>
    <mergeCell ref="F7"/>
    <mergeCell ref="E4"/>
    <mergeCell ref="F4"/>
    <mergeCell ref="E6"/>
    <mergeCell ref="F6"/>
    <mergeCell ref="E5"/>
    <mergeCell ref="F5"/>
    <mergeCell ref="B2"/>
    <mergeCell ref="C2"/>
    <mergeCell ref="D2"/>
    <mergeCell ref="E2"/>
    <mergeCell ref="F2"/>
    <mergeCell ref="B1"/>
    <mergeCell ref="C1"/>
    <mergeCell ref="D1"/>
    <mergeCell ref="E1"/>
    <mergeCell ref="F1"/>
    <mergeCell ref="E3"/>
    <mergeCell ref="F3"/>
    <mergeCell ref="R1:AC1"/>
    <mergeCell ref="AF1:AQ1"/>
    <mergeCell ref="G1"/>
    <mergeCell ref="G2"/>
  </mergeCells>
  <conditionalFormatting sqref="A3:A20">
    <cfRule type="containsText" dxfId="2" priority="2" operator="containsText" text="Nincs VKR kiválasztva!">
      <formula>NOT(ISERROR(SEARCH("Nincs VKR kiválasztva!",A3)))</formula>
    </cfRule>
    <cfRule type="containsText" dxfId="1" priority="3" operator="containsText" text="Kitöltés rendben!">
      <formula>NOT(ISERROR(SEARCH("Kitöltés rendben!",A3)))</formula>
    </cfRule>
  </conditionalFormatting>
  <conditionalFormatting sqref="AD3:AD20 AS3:AS20">
    <cfRule type="containsText" dxfId="0" priority="1" operator="containsText" text="Kitöltés rendben!">
      <formula>NOT(ISERROR(SEARCH("Kitöltés rendben!",AD3)))</formula>
    </cfRule>
  </conditionalFormatting>
  <dataValidations count="2">
    <dataValidation type="list" allowBlank="1" showInputMessage="1" showErrorMessage="1" sqref="AR3:AR20" xr:uid="{00000000-0002-0000-0200-000000000000}">
      <formula1>"nem,igen"</formula1>
    </dataValidation>
    <dataValidation type="whole" allowBlank="1" showInputMessage="1" showErrorMessage="1" sqref="L3:M20" xr:uid="{00000000-0002-0000-0200-000001000000}">
      <formula1>2027</formula1>
      <formula2>2036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adat!$C$3:$C$33</xm:f>
          </x14:formula1>
          <xm:sqref>C3:C20</xm:sqref>
        </x14:dataValidation>
        <x14:dataValidation type="list" allowBlank="1" showInputMessage="1" showErrorMessage="1" xr:uid="{00000000-0002-0000-0200-000003000000}">
          <x14:formula1>
            <xm:f>Összesítő!$B$4:$B$99999</xm:f>
          </x14:formula1>
          <xm:sqref>G3:G20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3"/>
  <sheetViews>
    <sheetView zoomScale="55" zoomScaleNormal="55" workbookViewId="0">
      <pane ySplit="1" topLeftCell="A2" activePane="bottomLeft" state="frozen"/>
      <selection pane="bottomLeft" activeCell="G18" sqref="G18"/>
    </sheetView>
  </sheetViews>
  <sheetFormatPr defaultColWidth="9.140625" defaultRowHeight="15" x14ac:dyDescent="0.25"/>
  <cols>
    <col min="1" max="1" width="18.42578125" style="65" customWidth="1"/>
    <col min="2" max="2" width="12" style="65" customWidth="1"/>
    <col min="3" max="3" width="56.5703125" style="65" customWidth="1"/>
    <col min="4" max="4" width="21.5703125" style="65" customWidth="1"/>
    <col min="5" max="5" width="29.42578125" style="65" customWidth="1"/>
    <col min="6" max="6" width="24.7109375" style="65" customWidth="1"/>
    <col min="7" max="7" width="126.85546875" style="65" customWidth="1"/>
    <col min="8" max="8" width="19.85546875" style="65" customWidth="1"/>
    <col min="9" max="9" width="21.5703125" style="65" customWidth="1"/>
    <col min="10" max="10" width="13.7109375" style="65" customWidth="1"/>
    <col min="11" max="11" width="11.85546875" style="65" bestFit="1" customWidth="1"/>
    <col min="12" max="12" width="58.85546875" style="65" bestFit="1" customWidth="1"/>
    <col min="13" max="13" width="68.85546875" style="65" customWidth="1"/>
    <col min="14" max="17" width="9.140625" style="65" customWidth="1"/>
    <col min="18" max="18" width="115.42578125" style="65" customWidth="1"/>
    <col min="19" max="19" width="22.85546875" style="65" customWidth="1"/>
    <col min="20" max="22" width="9.140625" style="65" customWidth="1"/>
    <col min="23" max="23" width="73" style="65" customWidth="1"/>
    <col min="24" max="24" width="31.28515625" style="65" customWidth="1"/>
    <col min="25" max="25" width="9.140625" style="65" customWidth="1"/>
    <col min="26" max="16384" width="9.140625" style="65"/>
  </cols>
  <sheetData>
    <row r="1" spans="1:24" ht="40.5" x14ac:dyDescent="0.25">
      <c r="A1" s="59">
        <v>2027</v>
      </c>
      <c r="B1" s="60" t="s">
        <v>185</v>
      </c>
      <c r="C1" s="61"/>
      <c r="D1" s="61"/>
      <c r="E1" s="61"/>
      <c r="F1" s="61"/>
      <c r="G1" s="62"/>
      <c r="H1" s="63" t="s">
        <v>186</v>
      </c>
      <c r="I1" s="64"/>
      <c r="K1" s="66" t="s">
        <v>187</v>
      </c>
      <c r="L1" s="67"/>
      <c r="M1" s="68"/>
      <c r="Q1" s="69" t="s">
        <v>188</v>
      </c>
      <c r="R1" s="70"/>
      <c r="S1" s="71" t="s">
        <v>189</v>
      </c>
      <c r="V1" s="69" t="s">
        <v>190</v>
      </c>
      <c r="W1" s="72"/>
      <c r="X1" s="71" t="s">
        <v>189</v>
      </c>
    </row>
    <row r="2" spans="1:24" ht="15.75" x14ac:dyDescent="0.25">
      <c r="B2" s="73" t="s">
        <v>20</v>
      </c>
      <c r="C2" s="74" t="s">
        <v>191</v>
      </c>
      <c r="D2" s="75" t="s">
        <v>192</v>
      </c>
      <c r="E2" s="76" t="s">
        <v>193</v>
      </c>
      <c r="F2" s="77" t="s">
        <v>194</v>
      </c>
      <c r="G2" s="78" t="s">
        <v>195</v>
      </c>
      <c r="K2" s="79" t="s">
        <v>20</v>
      </c>
      <c r="L2" s="76" t="s">
        <v>196</v>
      </c>
      <c r="M2" s="77" t="s">
        <v>197</v>
      </c>
      <c r="Q2" s="80">
        <f>IF($R2="","",COUNTA($R$2:R2))</f>
        <v>1</v>
      </c>
      <c r="R2" s="81" t="s">
        <v>198</v>
      </c>
      <c r="S2" s="82"/>
      <c r="V2" s="83">
        <f>IF($W2="","",COUNTA($W$2:W2))</f>
        <v>1</v>
      </c>
      <c r="W2" s="84" t="s">
        <v>199</v>
      </c>
      <c r="X2" s="85"/>
    </row>
    <row r="3" spans="1:24" ht="90" x14ac:dyDescent="0.25">
      <c r="B3" s="86">
        <v>1</v>
      </c>
      <c r="C3" s="87" t="s">
        <v>200</v>
      </c>
      <c r="D3" s="195" t="s">
        <v>201</v>
      </c>
      <c r="E3" s="88" t="s">
        <v>202</v>
      </c>
      <c r="F3" s="89"/>
      <c r="G3" s="90" t="s">
        <v>203</v>
      </c>
      <c r="H3" s="91">
        <v>121</v>
      </c>
      <c r="I3" s="92"/>
      <c r="K3" s="93">
        <f>IF(L3="","",COUNTA($L$3:L3))</f>
        <v>1</v>
      </c>
      <c r="L3" s="94" t="s">
        <v>204</v>
      </c>
      <c r="M3" s="95" t="s">
        <v>205</v>
      </c>
      <c r="Q3" s="96" t="str">
        <f>IF($R3="","",COUNTA($R$2:R3))</f>
        <v/>
      </c>
      <c r="R3" s="97"/>
      <c r="S3" s="98"/>
      <c r="V3" s="99">
        <f>IF($W3="","",COUNTA($W$2:W3))</f>
        <v>2</v>
      </c>
      <c r="W3" s="100" t="s">
        <v>206</v>
      </c>
      <c r="X3" s="101"/>
    </row>
    <row r="4" spans="1:24" ht="15.75" x14ac:dyDescent="0.25">
      <c r="B4" s="102">
        <v>2</v>
      </c>
      <c r="C4" s="103" t="s">
        <v>207</v>
      </c>
      <c r="D4" s="196"/>
      <c r="E4" s="104" t="s">
        <v>208</v>
      </c>
      <c r="F4" s="105"/>
      <c r="G4" s="106" t="s">
        <v>209</v>
      </c>
      <c r="H4" s="91"/>
      <c r="I4" s="92"/>
      <c r="K4" s="107">
        <f>IF(L4="","",COUNTA($L$3:L4))</f>
        <v>2</v>
      </c>
      <c r="L4" s="108" t="s">
        <v>210</v>
      </c>
      <c r="M4" s="109" t="s">
        <v>211</v>
      </c>
      <c r="Q4" s="96">
        <f>IF($R4="","",COUNTA($R$2:R4))</f>
        <v>2</v>
      </c>
      <c r="R4" s="110" t="s">
        <v>212</v>
      </c>
      <c r="S4" s="98"/>
      <c r="V4" s="99">
        <f>IF($W4="","",COUNTA($W$2:W4))</f>
        <v>3</v>
      </c>
      <c r="W4" s="100" t="s">
        <v>213</v>
      </c>
      <c r="X4" s="101"/>
    </row>
    <row r="5" spans="1:24" ht="15.75" x14ac:dyDescent="0.25">
      <c r="B5" s="102">
        <v>3</v>
      </c>
      <c r="C5" s="103" t="s">
        <v>214</v>
      </c>
      <c r="D5" s="196"/>
      <c r="E5" s="104" t="s">
        <v>215</v>
      </c>
      <c r="F5" s="105"/>
      <c r="G5" s="106" t="s">
        <v>216</v>
      </c>
      <c r="H5" s="91"/>
      <c r="I5" s="92"/>
      <c r="K5" s="107">
        <f>IF(L5="","",COUNTA($L$3:L5))</f>
        <v>3</v>
      </c>
      <c r="L5" s="108" t="s">
        <v>217</v>
      </c>
      <c r="M5" s="111"/>
      <c r="Q5" s="96">
        <f>IF($R5="","",COUNTA($R$2:R5))</f>
        <v>3</v>
      </c>
      <c r="R5" s="97" t="s">
        <v>218</v>
      </c>
      <c r="S5" s="98"/>
      <c r="V5" s="99">
        <f>IF($W5="","",COUNTA($W$2:W5))</f>
        <v>4</v>
      </c>
      <c r="W5" s="100" t="s">
        <v>219</v>
      </c>
      <c r="X5" s="101"/>
    </row>
    <row r="6" spans="1:24" ht="45" x14ac:dyDescent="0.25">
      <c r="B6" s="102">
        <v>4</v>
      </c>
      <c r="C6" s="103" t="s">
        <v>220</v>
      </c>
      <c r="D6" s="196"/>
      <c r="E6" s="104" t="s">
        <v>221</v>
      </c>
      <c r="F6" s="105"/>
      <c r="G6" s="112" t="s">
        <v>222</v>
      </c>
      <c r="H6" s="91"/>
      <c r="I6" s="92"/>
      <c r="K6" s="107">
        <f>IF(L6="","",COUNTA($L$3:L6))</f>
        <v>4</v>
      </c>
      <c r="L6" s="108" t="s">
        <v>223</v>
      </c>
      <c r="M6" s="111" t="s">
        <v>224</v>
      </c>
      <c r="Q6" s="96">
        <f>IF($R6="","",COUNTA($R$2:R6))</f>
        <v>4</v>
      </c>
      <c r="R6" s="97" t="s">
        <v>225</v>
      </c>
      <c r="S6" s="98"/>
      <c r="V6" s="113">
        <f>IF($W6="","",COUNTA($W$2:W6))</f>
        <v>5</v>
      </c>
      <c r="W6" s="114" t="s">
        <v>226</v>
      </c>
      <c r="X6" s="115"/>
    </row>
    <row r="7" spans="1:24" ht="30" customHeight="1" x14ac:dyDescent="0.25">
      <c r="B7" s="116">
        <v>4</v>
      </c>
      <c r="C7" s="117" t="s">
        <v>227</v>
      </c>
      <c r="D7" s="197"/>
      <c r="E7" s="118" t="s">
        <v>228</v>
      </c>
      <c r="F7" s="119"/>
      <c r="G7" s="120" t="s">
        <v>229</v>
      </c>
      <c r="H7" s="91"/>
      <c r="I7" s="92"/>
      <c r="K7" s="121">
        <f>IF(L7="","",COUNTA($L$3:L7))</f>
        <v>5</v>
      </c>
      <c r="L7" s="122" t="s">
        <v>230</v>
      </c>
      <c r="M7" s="123" t="s">
        <v>231</v>
      </c>
      <c r="Q7" s="96">
        <f>IF($R7="","",COUNTA($R$2:R7))</f>
        <v>5</v>
      </c>
      <c r="R7" s="97" t="s">
        <v>232</v>
      </c>
      <c r="S7" s="98"/>
    </row>
    <row r="8" spans="1:24" ht="45" x14ac:dyDescent="0.25">
      <c r="B8" s="124">
        <v>6</v>
      </c>
      <c r="C8" s="125" t="s">
        <v>233</v>
      </c>
      <c r="D8" s="198" t="s">
        <v>234</v>
      </c>
      <c r="E8" s="126" t="s">
        <v>235</v>
      </c>
      <c r="F8" s="127"/>
      <c r="G8" s="128" t="s">
        <v>236</v>
      </c>
      <c r="H8" s="91">
        <v>123</v>
      </c>
      <c r="I8" s="92"/>
      <c r="K8" s="121">
        <f>IF(L8="","",COUNTA($L$3:L8))</f>
        <v>6</v>
      </c>
      <c r="L8" s="122" t="s">
        <v>237</v>
      </c>
      <c r="M8" s="123" t="s">
        <v>238</v>
      </c>
      <c r="Q8" s="96">
        <f>IF($R8="","",COUNTA($R$2:R8))</f>
        <v>6</v>
      </c>
      <c r="R8" s="97" t="s">
        <v>239</v>
      </c>
      <c r="S8" s="98"/>
    </row>
    <row r="9" spans="1:24" ht="30" x14ac:dyDescent="0.25">
      <c r="B9" s="129">
        <v>7</v>
      </c>
      <c r="C9" s="130" t="s">
        <v>240</v>
      </c>
      <c r="D9" s="198"/>
      <c r="E9" s="131" t="s">
        <v>208</v>
      </c>
      <c r="F9" s="127"/>
      <c r="G9" s="132" t="s">
        <v>241</v>
      </c>
      <c r="H9" s="91"/>
      <c r="I9" s="92"/>
      <c r="K9" s="121">
        <f>IF(L9="","",COUNTA($L$3:L9))</f>
        <v>7</v>
      </c>
      <c r="L9" s="122" t="s">
        <v>242</v>
      </c>
      <c r="M9" s="123" t="s">
        <v>243</v>
      </c>
      <c r="Q9" s="96">
        <f>IF($R9="","",COUNTA($R$2:R9))</f>
        <v>7</v>
      </c>
      <c r="R9" s="97" t="s">
        <v>244</v>
      </c>
      <c r="S9" s="98"/>
    </row>
    <row r="10" spans="1:24" ht="15.75" x14ac:dyDescent="0.25">
      <c r="B10" s="129">
        <v>8</v>
      </c>
      <c r="C10" s="130" t="s">
        <v>245</v>
      </c>
      <c r="D10" s="198"/>
      <c r="E10" s="131" t="s">
        <v>215</v>
      </c>
      <c r="F10" s="127"/>
      <c r="G10" s="132" t="s">
        <v>246</v>
      </c>
      <c r="H10" s="91"/>
      <c r="I10" s="92"/>
      <c r="K10" s="121">
        <f>IF(L10="","",COUNTA($L$3:L10))</f>
        <v>8</v>
      </c>
      <c r="L10" s="122" t="s">
        <v>247</v>
      </c>
      <c r="M10" s="123"/>
      <c r="Q10" s="96">
        <f>IF($R10="","",COUNTA($R$2:R10))</f>
        <v>8</v>
      </c>
      <c r="R10" s="97" t="s">
        <v>248</v>
      </c>
      <c r="S10" s="98"/>
    </row>
    <row r="11" spans="1:24" ht="90" x14ac:dyDescent="0.25">
      <c r="B11" s="129">
        <v>9</v>
      </c>
      <c r="C11" s="130" t="s">
        <v>249</v>
      </c>
      <c r="D11" s="198"/>
      <c r="E11" s="131" t="s">
        <v>250</v>
      </c>
      <c r="F11" s="127"/>
      <c r="G11" s="132" t="s">
        <v>251</v>
      </c>
      <c r="H11" s="91">
        <v>125</v>
      </c>
      <c r="I11" s="92"/>
      <c r="K11" s="121">
        <f>IF(L11="","",COUNTA($L$3:L11))</f>
        <v>9</v>
      </c>
      <c r="L11" s="122" t="s">
        <v>252</v>
      </c>
      <c r="M11" s="133" t="s">
        <v>253</v>
      </c>
      <c r="Q11" s="96">
        <f>IF($R11="","",COUNTA($R$2:R11))</f>
        <v>9</v>
      </c>
      <c r="R11" s="97" t="s">
        <v>254</v>
      </c>
      <c r="S11" s="98"/>
    </row>
    <row r="12" spans="1:24" ht="15.75" x14ac:dyDescent="0.25">
      <c r="B12" s="129">
        <v>10</v>
      </c>
      <c r="C12" s="130" t="s">
        <v>255</v>
      </c>
      <c r="D12" s="198"/>
      <c r="E12" s="131" t="s">
        <v>256</v>
      </c>
      <c r="F12" s="127"/>
      <c r="G12" s="132" t="s">
        <v>257</v>
      </c>
      <c r="H12" s="91"/>
      <c r="I12" s="92"/>
      <c r="K12" s="134">
        <f>IF(L12="","",COUNTA($L$3:L12))</f>
        <v>10</v>
      </c>
      <c r="L12" s="135" t="s">
        <v>258</v>
      </c>
      <c r="M12" s="136"/>
      <c r="Q12" s="96">
        <f>IF($R12="","",COUNTA($R$2:R12))</f>
        <v>10</v>
      </c>
      <c r="R12" s="97" t="s">
        <v>259</v>
      </c>
      <c r="S12" s="98"/>
    </row>
    <row r="13" spans="1:24" ht="30" x14ac:dyDescent="0.25">
      <c r="B13" s="137">
        <v>11</v>
      </c>
      <c r="C13" s="138" t="s">
        <v>260</v>
      </c>
      <c r="D13" s="198"/>
      <c r="E13" s="139" t="s">
        <v>221</v>
      </c>
      <c r="F13" s="127"/>
      <c r="G13" s="140" t="s">
        <v>261</v>
      </c>
      <c r="H13" s="91"/>
      <c r="I13" s="92"/>
      <c r="Q13" s="96">
        <f>IF($R13="","",COUNTA($R$2:R13))</f>
        <v>11</v>
      </c>
      <c r="R13" s="97" t="s">
        <v>262</v>
      </c>
      <c r="S13" s="98"/>
    </row>
    <row r="14" spans="1:24" ht="30" x14ac:dyDescent="0.25">
      <c r="B14" s="141">
        <v>12</v>
      </c>
      <c r="C14" s="138" t="s">
        <v>263</v>
      </c>
      <c r="D14" s="199"/>
      <c r="E14" s="139" t="s">
        <v>228</v>
      </c>
      <c r="F14" s="142"/>
      <c r="G14" s="143" t="s">
        <v>264</v>
      </c>
      <c r="H14" s="91"/>
      <c r="I14" s="92"/>
      <c r="Q14" s="96">
        <f>IF($R14="","",COUNTA($R$2:R14))</f>
        <v>12</v>
      </c>
      <c r="R14" s="97" t="s">
        <v>265</v>
      </c>
      <c r="S14" s="98"/>
    </row>
    <row r="15" spans="1:24" ht="15.75" x14ac:dyDescent="0.25">
      <c r="B15" s="86">
        <v>13</v>
      </c>
      <c r="C15" s="87" t="s">
        <v>266</v>
      </c>
      <c r="D15" s="200" t="s">
        <v>267</v>
      </c>
      <c r="E15" s="203" t="s">
        <v>268</v>
      </c>
      <c r="F15" s="144" t="s">
        <v>269</v>
      </c>
      <c r="G15" s="145" t="s">
        <v>270</v>
      </c>
      <c r="H15" s="91"/>
      <c r="I15" s="92"/>
      <c r="Q15" s="96">
        <f>IF($R15="","",COUNTA($R$2:R15))</f>
        <v>13</v>
      </c>
      <c r="R15" s="97" t="s">
        <v>271</v>
      </c>
      <c r="S15" s="98"/>
    </row>
    <row r="16" spans="1:24" ht="34.5" customHeight="1" x14ac:dyDescent="0.25">
      <c r="B16" s="102">
        <v>14</v>
      </c>
      <c r="C16" s="103" t="s">
        <v>272</v>
      </c>
      <c r="D16" s="201"/>
      <c r="E16" s="204"/>
      <c r="F16" s="146" t="s">
        <v>273</v>
      </c>
      <c r="G16" s="106" t="s">
        <v>274</v>
      </c>
      <c r="H16" s="91"/>
      <c r="I16" s="92"/>
      <c r="Q16" s="147">
        <f>IF($R16="","",COUNTA($R$2:R16))</f>
        <v>14</v>
      </c>
      <c r="R16" s="148" t="s">
        <v>226</v>
      </c>
      <c r="S16" s="149"/>
    </row>
    <row r="17" spans="2:9" ht="15.75" x14ac:dyDescent="0.25">
      <c r="B17" s="102">
        <v>15</v>
      </c>
      <c r="C17" s="103" t="s">
        <v>275</v>
      </c>
      <c r="D17" s="201"/>
      <c r="E17" s="204"/>
      <c r="F17" s="146" t="s">
        <v>276</v>
      </c>
      <c r="G17" s="106" t="s">
        <v>277</v>
      </c>
      <c r="H17" s="91">
        <v>113</v>
      </c>
      <c r="I17" s="92"/>
    </row>
    <row r="18" spans="2:9" ht="30" x14ac:dyDescent="0.25">
      <c r="B18" s="102">
        <v>16</v>
      </c>
      <c r="C18" s="103" t="s">
        <v>278</v>
      </c>
      <c r="D18" s="201"/>
      <c r="E18" s="104" t="s">
        <v>279</v>
      </c>
      <c r="F18" s="150"/>
      <c r="G18" s="106" t="s">
        <v>280</v>
      </c>
      <c r="H18" s="91"/>
      <c r="I18" s="92"/>
    </row>
    <row r="19" spans="2:9" ht="15.75" x14ac:dyDescent="0.25">
      <c r="B19" s="102">
        <v>17</v>
      </c>
      <c r="C19" s="103" t="s">
        <v>281</v>
      </c>
      <c r="D19" s="201"/>
      <c r="E19" s="104" t="s">
        <v>215</v>
      </c>
      <c r="F19" s="150"/>
      <c r="G19" s="106" t="s">
        <v>282</v>
      </c>
      <c r="H19" s="91"/>
      <c r="I19" s="92"/>
    </row>
    <row r="20" spans="2:9" ht="45" x14ac:dyDescent="0.25">
      <c r="B20" s="102">
        <v>18</v>
      </c>
      <c r="C20" s="103" t="s">
        <v>283</v>
      </c>
      <c r="D20" s="201"/>
      <c r="E20" s="204" t="s">
        <v>284</v>
      </c>
      <c r="F20" s="146" t="s">
        <v>285</v>
      </c>
      <c r="G20" s="106" t="s">
        <v>286</v>
      </c>
      <c r="H20" s="91"/>
      <c r="I20" s="92"/>
    </row>
    <row r="21" spans="2:9" ht="15.75" x14ac:dyDescent="0.25">
      <c r="B21" s="102">
        <v>19</v>
      </c>
      <c r="C21" s="103" t="s">
        <v>287</v>
      </c>
      <c r="D21" s="201"/>
      <c r="E21" s="204"/>
      <c r="F21" s="146" t="s">
        <v>288</v>
      </c>
      <c r="G21" s="106" t="s">
        <v>289</v>
      </c>
      <c r="H21" s="91"/>
      <c r="I21" s="92"/>
    </row>
    <row r="22" spans="2:9" ht="15.75" x14ac:dyDescent="0.25">
      <c r="B22" s="102">
        <v>20</v>
      </c>
      <c r="C22" s="103" t="s">
        <v>290</v>
      </c>
      <c r="D22" s="201"/>
      <c r="E22" s="204"/>
      <c r="F22" s="146" t="s">
        <v>291</v>
      </c>
      <c r="G22" s="106" t="s">
        <v>292</v>
      </c>
      <c r="H22" s="91"/>
      <c r="I22" s="92"/>
    </row>
    <row r="23" spans="2:9" ht="15.75" x14ac:dyDescent="0.25">
      <c r="B23" s="102">
        <v>21</v>
      </c>
      <c r="C23" s="103" t="s">
        <v>293</v>
      </c>
      <c r="D23" s="201"/>
      <c r="E23" s="204"/>
      <c r="F23" s="146" t="s">
        <v>294</v>
      </c>
      <c r="G23" s="106" t="s">
        <v>295</v>
      </c>
      <c r="H23" s="91"/>
      <c r="I23" s="92"/>
    </row>
    <row r="24" spans="2:9" ht="15.75" x14ac:dyDescent="0.25">
      <c r="B24" s="102">
        <v>22</v>
      </c>
      <c r="C24" s="103" t="s">
        <v>296</v>
      </c>
      <c r="D24" s="201"/>
      <c r="E24" s="204"/>
      <c r="F24" s="146" t="s">
        <v>297</v>
      </c>
      <c r="G24" s="106" t="s">
        <v>298</v>
      </c>
      <c r="H24" s="91">
        <v>114</v>
      </c>
      <c r="I24" s="92"/>
    </row>
    <row r="25" spans="2:9" ht="15.75" x14ac:dyDescent="0.25">
      <c r="B25" s="102">
        <v>23</v>
      </c>
      <c r="C25" s="103" t="s">
        <v>299</v>
      </c>
      <c r="D25" s="201"/>
      <c r="E25" s="204"/>
      <c r="F25" s="146" t="s">
        <v>300</v>
      </c>
      <c r="G25" s="106" t="s">
        <v>301</v>
      </c>
      <c r="H25" s="91"/>
      <c r="I25" s="92"/>
    </row>
    <row r="26" spans="2:9" ht="39" customHeight="1" x14ac:dyDescent="0.25">
      <c r="B26" s="102">
        <v>24</v>
      </c>
      <c r="C26" s="103" t="s">
        <v>302</v>
      </c>
      <c r="D26" s="201"/>
      <c r="E26" s="204"/>
      <c r="F26" s="146" t="s">
        <v>303</v>
      </c>
      <c r="G26" s="106" t="s">
        <v>304</v>
      </c>
      <c r="H26" s="91"/>
      <c r="I26" s="92"/>
    </row>
    <row r="27" spans="2:9" ht="30" x14ac:dyDescent="0.25">
      <c r="B27" s="151">
        <v>25</v>
      </c>
      <c r="C27" s="103" t="s">
        <v>305</v>
      </c>
      <c r="D27" s="201"/>
      <c r="E27" s="104" t="s">
        <v>221</v>
      </c>
      <c r="F27" s="152"/>
      <c r="G27" s="106" t="s">
        <v>306</v>
      </c>
      <c r="H27" s="91"/>
      <c r="I27" s="92"/>
    </row>
    <row r="28" spans="2:9" ht="30" x14ac:dyDescent="0.25">
      <c r="B28" s="153">
        <v>26</v>
      </c>
      <c r="C28" s="103" t="s">
        <v>307</v>
      </c>
      <c r="D28" s="202"/>
      <c r="E28" s="152" t="s">
        <v>228</v>
      </c>
      <c r="F28" s="154"/>
      <c r="G28" s="106" t="s">
        <v>308</v>
      </c>
      <c r="H28" s="91"/>
      <c r="I28" s="92"/>
    </row>
    <row r="29" spans="2:9" ht="15.75" x14ac:dyDescent="0.25">
      <c r="B29" s="155">
        <v>27</v>
      </c>
      <c r="C29" s="156" t="s">
        <v>309</v>
      </c>
      <c r="D29" s="157" t="s">
        <v>310</v>
      </c>
      <c r="E29" s="158"/>
      <c r="F29" s="159"/>
      <c r="G29" s="160" t="s">
        <v>311</v>
      </c>
      <c r="H29" s="91">
        <v>129</v>
      </c>
      <c r="I29" s="92"/>
    </row>
    <row r="30" spans="2:9" ht="31.5" x14ac:dyDescent="0.25">
      <c r="B30" s="161">
        <v>28</v>
      </c>
      <c r="C30" s="162" t="s">
        <v>312</v>
      </c>
      <c r="D30" s="163" t="s">
        <v>313</v>
      </c>
      <c r="E30" s="164"/>
      <c r="F30" s="164"/>
      <c r="G30" s="165" t="s">
        <v>314</v>
      </c>
      <c r="H30" s="91">
        <v>126</v>
      </c>
      <c r="I30" s="92">
        <v>128</v>
      </c>
    </row>
    <row r="31" spans="2:9" ht="45" x14ac:dyDescent="0.25">
      <c r="B31" s="155">
        <v>29</v>
      </c>
      <c r="C31" s="156" t="s">
        <v>315</v>
      </c>
      <c r="D31" s="157" t="s">
        <v>221</v>
      </c>
      <c r="E31" s="166"/>
      <c r="F31" s="167"/>
      <c r="G31" s="160" t="s">
        <v>316</v>
      </c>
      <c r="H31" s="91">
        <v>124</v>
      </c>
      <c r="I31" s="92"/>
    </row>
    <row r="32" spans="2:9" ht="15.75" x14ac:dyDescent="0.25">
      <c r="B32" s="168">
        <v>30</v>
      </c>
      <c r="C32" s="169" t="s">
        <v>317</v>
      </c>
      <c r="D32" s="170" t="s">
        <v>318</v>
      </c>
      <c r="E32" s="171"/>
      <c r="F32" s="172"/>
      <c r="G32" s="173" t="s">
        <v>319</v>
      </c>
      <c r="H32" s="91"/>
      <c r="I32" s="92"/>
    </row>
    <row r="33" spans="2:9" ht="15.75" x14ac:dyDescent="0.25">
      <c r="B33" s="155">
        <v>31</v>
      </c>
      <c r="C33" s="156" t="s">
        <v>320</v>
      </c>
      <c r="D33" s="157" t="s">
        <v>321</v>
      </c>
      <c r="E33" s="166"/>
      <c r="F33" s="167"/>
      <c r="G33" s="160"/>
      <c r="H33" s="174"/>
      <c r="I33" s="175"/>
    </row>
  </sheetData>
  <mergeCells count="5">
    <mergeCell ref="D3:D7"/>
    <mergeCell ref="D8:D14"/>
    <mergeCell ref="D15:D28"/>
    <mergeCell ref="E15:E17"/>
    <mergeCell ref="E20:E2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322</v>
      </c>
    </row>
    <row r="3" spans="1:1" x14ac:dyDescent="0.25">
      <c r="A3" s="205" t="s">
        <v>323</v>
      </c>
    </row>
    <row r="4" spans="1:1" x14ac:dyDescent="0.25">
      <c r="A4" t="s">
        <v>0</v>
      </c>
    </row>
    <row r="5" spans="1:1" x14ac:dyDescent="0.25">
      <c r="A5" t="s">
        <v>0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F_IV_1A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DPMV</dc:creator>
  <cp:lastModifiedBy>Bella Andrea</cp:lastModifiedBy>
  <dcterms:created xsi:type="dcterms:W3CDTF">2026-08-19T10:13:22Z</dcterms:created>
  <dcterms:modified xsi:type="dcterms:W3CDTF">2026-10-09T08:55:59Z</dcterms:modified>
</cp:coreProperties>
</file>