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DCFS\Folder Redirection\harsanyinej\Dokumentumok\2020 évi költségvetés\Új mappa\"/>
    </mc:Choice>
  </mc:AlternateContent>
  <bookViews>
    <workbookView xWindow="0" yWindow="0" windowWidth="24000" windowHeight="9045" tabRatio="608" firstSheet="4" activeTab="7"/>
  </bookViews>
  <sheets>
    <sheet name="1. melléklet" sheetId="1" r:id="rId1"/>
    <sheet name="2. melléklet" sheetId="2" r:id="rId2"/>
    <sheet name="3. melléklet" sheetId="3" r:id="rId3"/>
    <sheet name="4.1 melléklet" sheetId="4" r:id="rId4"/>
    <sheet name="4.2 melléklet" sheetId="5" r:id="rId5"/>
    <sheet name="5. melléklet" sheetId="22" r:id="rId6"/>
    <sheet name="6.1 melléklet" sheetId="7" r:id="rId7"/>
    <sheet name=" 6.2 melléklet" sheetId="8" r:id="rId8"/>
    <sheet name=" 6.3 melléklet" sheetId="9" r:id="rId9"/>
    <sheet name=" 6.4 melléklet" sheetId="10" r:id="rId10"/>
    <sheet name="7. melléklet" sheetId="11" r:id="rId11"/>
    <sheet name="8. melléklet" sheetId="23" r:id="rId12"/>
    <sheet name="9.1 melléklet" sheetId="13" r:id="rId13"/>
    <sheet name="9.2 melléklet" sheetId="14" r:id="rId14"/>
    <sheet name="9.3 melléklet" sheetId="16" r:id="rId15"/>
    <sheet name=" 9.4 melléklet" sheetId="17" r:id="rId16"/>
    <sheet name="9.5 melléklet" sheetId="18" r:id="rId17"/>
    <sheet name="9.6 melléklet" sheetId="19" r:id="rId18"/>
    <sheet name="9.7 melléklet" sheetId="20" r:id="rId19"/>
    <sheet name="9.8 melléklet" sheetId="21" r:id="rId20"/>
  </sheets>
  <definedNames>
    <definedName name="_xlnm.Print_Titles" localSheetId="0">'1. melléklet'!$3:$9</definedName>
    <definedName name="_xlnm.Print_Area" localSheetId="0">'1. melléklet'!$A$1:$H$109</definedName>
    <definedName name="_xlnm.Print_Area" localSheetId="1">'2. melléklet'!$A$1:$H$33</definedName>
    <definedName name="_xlnm.Print_Area" localSheetId="3">'4.1 melléklet'!$A$3:$E$33</definedName>
    <definedName name="_xlnm.Print_Area" localSheetId="10">'7. melléklet'!$A$1:$D$26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22" l="1"/>
  <c r="E20" i="22"/>
  <c r="C20" i="22"/>
  <c r="E13" i="4"/>
  <c r="E121" i="13" l="1"/>
  <c r="C23" i="9" l="1"/>
  <c r="B23" i="9"/>
  <c r="D18" i="9"/>
  <c r="D10" i="3"/>
  <c r="E10" i="3"/>
  <c r="C10" i="3"/>
  <c r="E9" i="3"/>
  <c r="K20" i="22"/>
  <c r="D20" i="22"/>
  <c r="C19" i="22"/>
  <c r="C18" i="22"/>
  <c r="C11" i="22"/>
  <c r="N11" i="22"/>
  <c r="M11" i="22"/>
  <c r="L11" i="22"/>
  <c r="K11" i="22"/>
  <c r="L8" i="22"/>
  <c r="M8" i="22"/>
  <c r="N8" i="22"/>
  <c r="J7" i="22"/>
  <c r="L7" i="22"/>
  <c r="N20" i="22"/>
  <c r="H20" i="22"/>
  <c r="M20" i="22"/>
  <c r="L20" i="22"/>
  <c r="G20" i="22"/>
  <c r="F20" i="22"/>
  <c r="J20" i="22"/>
  <c r="I20" i="22"/>
  <c r="K23" i="22"/>
  <c r="J23" i="22"/>
  <c r="O23" i="22" s="1"/>
  <c r="C15" i="22"/>
  <c r="O15" i="22"/>
  <c r="C27" i="22"/>
  <c r="O27" i="22" s="1"/>
  <c r="G23" i="22"/>
  <c r="H23" i="22"/>
  <c r="C24" i="22"/>
  <c r="O24" i="22" s="1"/>
  <c r="O25" i="22"/>
  <c r="O26" i="22"/>
  <c r="O21" i="22"/>
  <c r="O19" i="22"/>
  <c r="O18" i="22"/>
  <c r="O12" i="22"/>
  <c r="O11" i="22"/>
  <c r="O8" i="22"/>
  <c r="O7" i="22"/>
  <c r="E14" i="5"/>
  <c r="C35" i="5"/>
  <c r="C22" i="5"/>
  <c r="C23" i="5"/>
  <c r="C23" i="4"/>
  <c r="C24" i="5"/>
  <c r="E13" i="5"/>
  <c r="O20" i="22" l="1"/>
  <c r="E30" i="4" l="1"/>
  <c r="E28" i="4"/>
  <c r="E29" i="4"/>
  <c r="C26" i="4"/>
  <c r="C15" i="4"/>
  <c r="C12" i="4"/>
  <c r="C10" i="4"/>
  <c r="C9" i="4"/>
  <c r="E12" i="4"/>
  <c r="E10" i="4"/>
  <c r="E9" i="4"/>
  <c r="D34" i="23"/>
  <c r="D28" i="23"/>
  <c r="D71" i="23"/>
  <c r="D137" i="23"/>
  <c r="D144" i="23"/>
  <c r="E109" i="21"/>
  <c r="E108" i="21"/>
  <c r="E107" i="21"/>
  <c r="E107" i="1" s="1"/>
  <c r="E106" i="21"/>
  <c r="E106" i="1" s="1"/>
  <c r="E105" i="21"/>
  <c r="E104" i="21"/>
  <c r="E103" i="21"/>
  <c r="E102" i="21"/>
  <c r="E102" i="1" s="1"/>
  <c r="E101" i="21"/>
  <c r="E100" i="21"/>
  <c r="E99" i="21"/>
  <c r="E98" i="21"/>
  <c r="E98" i="1" s="1"/>
  <c r="E97" i="21"/>
  <c r="E96" i="21"/>
  <c r="E96" i="1" s="1"/>
  <c r="E95" i="21"/>
  <c r="E95" i="1" s="1"/>
  <c r="E94" i="21"/>
  <c r="E93" i="21"/>
  <c r="E92" i="21"/>
  <c r="E91" i="21"/>
  <c r="E91" i="1" s="1"/>
  <c r="E90" i="21"/>
  <c r="E90" i="1" s="1"/>
  <c r="E89" i="21"/>
  <c r="E88" i="21"/>
  <c r="E87" i="21"/>
  <c r="E86" i="21"/>
  <c r="E86" i="1" s="1"/>
  <c r="E85" i="21"/>
  <c r="E84" i="21"/>
  <c r="E83" i="21"/>
  <c r="E82" i="21"/>
  <c r="E82" i="1" s="1"/>
  <c r="E81" i="21"/>
  <c r="E80" i="21"/>
  <c r="E80" i="1" s="1"/>
  <c r="E79" i="21"/>
  <c r="E79" i="1" s="1"/>
  <c r="E78" i="21"/>
  <c r="E77" i="21"/>
  <c r="E76" i="21"/>
  <c r="E75" i="21"/>
  <c r="E75" i="1" s="1"/>
  <c r="E74" i="21"/>
  <c r="E74" i="1" s="1"/>
  <c r="E73" i="21"/>
  <c r="E72" i="21"/>
  <c r="E71" i="21"/>
  <c r="E70" i="21"/>
  <c r="E70" i="1" s="1"/>
  <c r="E69" i="21"/>
  <c r="E68" i="21"/>
  <c r="E67" i="21"/>
  <c r="E66" i="21"/>
  <c r="E66" i="1" s="1"/>
  <c r="E65" i="21"/>
  <c r="E64" i="21"/>
  <c r="E64" i="1" s="1"/>
  <c r="E63" i="21"/>
  <c r="E63" i="1" s="1"/>
  <c r="E62" i="21"/>
  <c r="E61" i="21"/>
  <c r="E60" i="21"/>
  <c r="E59" i="21"/>
  <c r="E59" i="1" s="1"/>
  <c r="E58" i="21"/>
  <c r="E58" i="1" s="1"/>
  <c r="E57" i="21"/>
  <c r="E56" i="21"/>
  <c r="E55" i="21"/>
  <c r="E54" i="21"/>
  <c r="E54" i="1" s="1"/>
  <c r="E53" i="21"/>
  <c r="E52" i="21"/>
  <c r="E51" i="21"/>
  <c r="E50" i="21"/>
  <c r="E50" i="1" s="1"/>
  <c r="E49" i="21"/>
  <c r="E48" i="21"/>
  <c r="E48" i="1" s="1"/>
  <c r="E47" i="21"/>
  <c r="E47" i="1" s="1"/>
  <c r="E46" i="21"/>
  <c r="E45" i="21"/>
  <c r="E44" i="21"/>
  <c r="E43" i="21"/>
  <c r="E43" i="1" s="1"/>
  <c r="E42" i="21"/>
  <c r="E42" i="1" s="1"/>
  <c r="E41" i="21"/>
  <c r="E40" i="21"/>
  <c r="E39" i="21"/>
  <c r="E38" i="21"/>
  <c r="E38" i="1" s="1"/>
  <c r="E37" i="21"/>
  <c r="E36" i="21"/>
  <c r="E35" i="21"/>
  <c r="E34" i="21"/>
  <c r="E34" i="1" s="1"/>
  <c r="E33" i="21"/>
  <c r="E32" i="21"/>
  <c r="E32" i="1" s="1"/>
  <c r="E31" i="21"/>
  <c r="E31" i="1" s="1"/>
  <c r="E30" i="21"/>
  <c r="E29" i="21"/>
  <c r="E28" i="21"/>
  <c r="E27" i="21"/>
  <c r="E27" i="1" s="1"/>
  <c r="E26" i="21"/>
  <c r="E26" i="1" s="1"/>
  <c r="E25" i="21"/>
  <c r="E24" i="21"/>
  <c r="E23" i="21"/>
  <c r="E22" i="21"/>
  <c r="E22" i="1" s="1"/>
  <c r="E21" i="21"/>
  <c r="E20" i="21"/>
  <c r="E19" i="21"/>
  <c r="E18" i="21"/>
  <c r="E18" i="1" s="1"/>
  <c r="E17" i="21"/>
  <c r="E16" i="21"/>
  <c r="E16" i="1" s="1"/>
  <c r="E15" i="21"/>
  <c r="E15" i="1" s="1"/>
  <c r="E14" i="21"/>
  <c r="E13" i="21"/>
  <c r="E12" i="21"/>
  <c r="H109" i="21"/>
  <c r="G109" i="21"/>
  <c r="G109" i="1" s="1"/>
  <c r="F109" i="21"/>
  <c r="H108" i="21"/>
  <c r="G108" i="21"/>
  <c r="F108" i="21"/>
  <c r="F108" i="1" s="1"/>
  <c r="H107" i="21"/>
  <c r="G107" i="21"/>
  <c r="F107" i="21"/>
  <c r="H106" i="21"/>
  <c r="H106" i="1" s="1"/>
  <c r="G106" i="21"/>
  <c r="F106" i="21"/>
  <c r="H105" i="21"/>
  <c r="G105" i="21"/>
  <c r="G105" i="1" s="1"/>
  <c r="F105" i="21"/>
  <c r="H104" i="21"/>
  <c r="G104" i="21"/>
  <c r="F104" i="21"/>
  <c r="F104" i="1" s="1"/>
  <c r="H103" i="21"/>
  <c r="G103" i="21"/>
  <c r="F103" i="21"/>
  <c r="H102" i="21"/>
  <c r="H102" i="1" s="1"/>
  <c r="G102" i="21"/>
  <c r="F102" i="21"/>
  <c r="H101" i="21"/>
  <c r="G101" i="21"/>
  <c r="G101" i="1" s="1"/>
  <c r="F101" i="21"/>
  <c r="H100" i="21"/>
  <c r="G100" i="21"/>
  <c r="F100" i="21"/>
  <c r="F100" i="1" s="1"/>
  <c r="H99" i="21"/>
  <c r="G99" i="21"/>
  <c r="F99" i="21"/>
  <c r="H98" i="21"/>
  <c r="H98" i="1" s="1"/>
  <c r="G98" i="21"/>
  <c r="F98" i="21"/>
  <c r="H97" i="21"/>
  <c r="G97" i="21"/>
  <c r="G97" i="1" s="1"/>
  <c r="F97" i="21"/>
  <c r="H96" i="21"/>
  <c r="G96" i="21"/>
  <c r="F96" i="21"/>
  <c r="F96" i="1" s="1"/>
  <c r="H95" i="21"/>
  <c r="G95" i="21"/>
  <c r="F95" i="21"/>
  <c r="H94" i="21"/>
  <c r="H94" i="1" s="1"/>
  <c r="G94" i="21"/>
  <c r="F94" i="21"/>
  <c r="H93" i="21"/>
  <c r="G93" i="21"/>
  <c r="G93" i="1" s="1"/>
  <c r="F93" i="21"/>
  <c r="H92" i="21"/>
  <c r="G92" i="21"/>
  <c r="F92" i="21"/>
  <c r="F92" i="1" s="1"/>
  <c r="H91" i="21"/>
  <c r="G91" i="21"/>
  <c r="F91" i="21"/>
  <c r="H90" i="21"/>
  <c r="H90" i="1" s="1"/>
  <c r="G90" i="21"/>
  <c r="F90" i="21"/>
  <c r="H89" i="21"/>
  <c r="G89" i="21"/>
  <c r="G89" i="1" s="1"/>
  <c r="F89" i="21"/>
  <c r="H88" i="21"/>
  <c r="G88" i="21"/>
  <c r="F88" i="21"/>
  <c r="F88" i="1" s="1"/>
  <c r="H87" i="21"/>
  <c r="G87" i="21"/>
  <c r="F87" i="21"/>
  <c r="H86" i="21"/>
  <c r="H86" i="1" s="1"/>
  <c r="G86" i="21"/>
  <c r="F86" i="21"/>
  <c r="H85" i="21"/>
  <c r="G85" i="21"/>
  <c r="G85" i="1" s="1"/>
  <c r="F85" i="21"/>
  <c r="H84" i="21"/>
  <c r="G84" i="21"/>
  <c r="F84" i="21"/>
  <c r="F84" i="1" s="1"/>
  <c r="H83" i="21"/>
  <c r="G83" i="21"/>
  <c r="F83" i="21"/>
  <c r="H82" i="21"/>
  <c r="H82" i="1" s="1"/>
  <c r="G82" i="21"/>
  <c r="F82" i="21"/>
  <c r="H81" i="21"/>
  <c r="G81" i="21"/>
  <c r="G81" i="1" s="1"/>
  <c r="F81" i="21"/>
  <c r="H80" i="21"/>
  <c r="G80" i="21"/>
  <c r="F80" i="21"/>
  <c r="F80" i="1" s="1"/>
  <c r="H79" i="21"/>
  <c r="G79" i="21"/>
  <c r="F79" i="21"/>
  <c r="H78" i="21"/>
  <c r="H78" i="1" s="1"/>
  <c r="G78" i="21"/>
  <c r="F78" i="21"/>
  <c r="H77" i="21"/>
  <c r="G77" i="21"/>
  <c r="G77" i="1" s="1"/>
  <c r="F77" i="21"/>
  <c r="H76" i="21"/>
  <c r="G76" i="21"/>
  <c r="F76" i="21"/>
  <c r="F76" i="1" s="1"/>
  <c r="H75" i="21"/>
  <c r="G75" i="21"/>
  <c r="F75" i="21"/>
  <c r="H74" i="21"/>
  <c r="H74" i="1" s="1"/>
  <c r="G74" i="21"/>
  <c r="F74" i="21"/>
  <c r="H73" i="21"/>
  <c r="G73" i="21"/>
  <c r="G73" i="1" s="1"/>
  <c r="F73" i="21"/>
  <c r="H72" i="21"/>
  <c r="G72" i="21"/>
  <c r="F72" i="21"/>
  <c r="F72" i="1" s="1"/>
  <c r="H71" i="21"/>
  <c r="G71" i="21"/>
  <c r="F71" i="21"/>
  <c r="H70" i="21"/>
  <c r="H70" i="1" s="1"/>
  <c r="G70" i="21"/>
  <c r="F70" i="21"/>
  <c r="H69" i="21"/>
  <c r="G69" i="21"/>
  <c r="G69" i="1" s="1"/>
  <c r="F69" i="21"/>
  <c r="H68" i="21"/>
  <c r="G68" i="21"/>
  <c r="F68" i="21"/>
  <c r="F68" i="1" s="1"/>
  <c r="H67" i="21"/>
  <c r="G67" i="21"/>
  <c r="F67" i="21"/>
  <c r="H66" i="21"/>
  <c r="H66" i="1" s="1"/>
  <c r="G66" i="21"/>
  <c r="F66" i="21"/>
  <c r="H65" i="21"/>
  <c r="G65" i="21"/>
  <c r="G65" i="1" s="1"/>
  <c r="F65" i="21"/>
  <c r="H64" i="21"/>
  <c r="G64" i="21"/>
  <c r="F64" i="21"/>
  <c r="F64" i="1" s="1"/>
  <c r="H63" i="21"/>
  <c r="G63" i="21"/>
  <c r="F63" i="21"/>
  <c r="H62" i="21"/>
  <c r="H62" i="1" s="1"/>
  <c r="G62" i="21"/>
  <c r="F62" i="21"/>
  <c r="H61" i="21"/>
  <c r="G61" i="21"/>
  <c r="G61" i="1" s="1"/>
  <c r="F61" i="21"/>
  <c r="H60" i="21"/>
  <c r="G60" i="21"/>
  <c r="F60" i="21"/>
  <c r="F60" i="1" s="1"/>
  <c r="H59" i="21"/>
  <c r="G59" i="21"/>
  <c r="F59" i="21"/>
  <c r="H58" i="21"/>
  <c r="H58" i="1" s="1"/>
  <c r="G58" i="21"/>
  <c r="F58" i="21"/>
  <c r="H57" i="21"/>
  <c r="G57" i="21"/>
  <c r="G57" i="1" s="1"/>
  <c r="F57" i="21"/>
  <c r="H56" i="21"/>
  <c r="G56" i="21"/>
  <c r="F56" i="21"/>
  <c r="F56" i="1" s="1"/>
  <c r="H55" i="21"/>
  <c r="G55" i="21"/>
  <c r="F55" i="21"/>
  <c r="H54" i="21"/>
  <c r="H54" i="1" s="1"/>
  <c r="G54" i="21"/>
  <c r="F54" i="21"/>
  <c r="H53" i="21"/>
  <c r="G53" i="21"/>
  <c r="G53" i="1" s="1"/>
  <c r="F53" i="21"/>
  <c r="H52" i="21"/>
  <c r="G52" i="21"/>
  <c r="F52" i="21"/>
  <c r="F52" i="1" s="1"/>
  <c r="H51" i="21"/>
  <c r="G51" i="21"/>
  <c r="F51" i="21"/>
  <c r="H50" i="21"/>
  <c r="H50" i="1" s="1"/>
  <c r="G50" i="21"/>
  <c r="F50" i="21"/>
  <c r="H49" i="21"/>
  <c r="G49" i="21"/>
  <c r="G49" i="1" s="1"/>
  <c r="F49" i="21"/>
  <c r="H48" i="21"/>
  <c r="G48" i="21"/>
  <c r="F48" i="21"/>
  <c r="F48" i="1" s="1"/>
  <c r="H47" i="21"/>
  <c r="G47" i="21"/>
  <c r="F47" i="21"/>
  <c r="H46" i="21"/>
  <c r="H46" i="1" s="1"/>
  <c r="G46" i="21"/>
  <c r="F46" i="21"/>
  <c r="H45" i="21"/>
  <c r="G45" i="21"/>
  <c r="G45" i="1" s="1"/>
  <c r="F45" i="21"/>
  <c r="H44" i="21"/>
  <c r="G44" i="21"/>
  <c r="F44" i="21"/>
  <c r="F44" i="1" s="1"/>
  <c r="H43" i="21"/>
  <c r="G43" i="21"/>
  <c r="F43" i="21"/>
  <c r="H42" i="21"/>
  <c r="H42" i="1" s="1"/>
  <c r="G42" i="21"/>
  <c r="F42" i="21"/>
  <c r="H41" i="21"/>
  <c r="G41" i="21"/>
  <c r="G41" i="1" s="1"/>
  <c r="F41" i="21"/>
  <c r="H40" i="21"/>
  <c r="G40" i="21"/>
  <c r="F40" i="21"/>
  <c r="F40" i="1" s="1"/>
  <c r="H39" i="21"/>
  <c r="G39" i="21"/>
  <c r="F39" i="21"/>
  <c r="H38" i="21"/>
  <c r="H38" i="1" s="1"/>
  <c r="G38" i="21"/>
  <c r="F38" i="21"/>
  <c r="H37" i="21"/>
  <c r="G37" i="21"/>
  <c r="G37" i="1" s="1"/>
  <c r="F37" i="21"/>
  <c r="H36" i="21"/>
  <c r="G36" i="21"/>
  <c r="F36" i="21"/>
  <c r="F36" i="1" s="1"/>
  <c r="H35" i="21"/>
  <c r="G35" i="21"/>
  <c r="F35" i="21"/>
  <c r="H34" i="21"/>
  <c r="H34" i="1" s="1"/>
  <c r="G34" i="21"/>
  <c r="F34" i="21"/>
  <c r="H33" i="21"/>
  <c r="G33" i="21"/>
  <c r="G33" i="1" s="1"/>
  <c r="F33" i="21"/>
  <c r="H32" i="21"/>
  <c r="G32" i="21"/>
  <c r="F32" i="21"/>
  <c r="F32" i="1" s="1"/>
  <c r="H31" i="21"/>
  <c r="G31" i="21"/>
  <c r="F31" i="21"/>
  <c r="H30" i="21"/>
  <c r="H30" i="1" s="1"/>
  <c r="G30" i="21"/>
  <c r="F30" i="21"/>
  <c r="H29" i="21"/>
  <c r="G29" i="21"/>
  <c r="G29" i="1" s="1"/>
  <c r="F29" i="21"/>
  <c r="H28" i="21"/>
  <c r="G28" i="21"/>
  <c r="F28" i="21"/>
  <c r="F28" i="1" s="1"/>
  <c r="H27" i="21"/>
  <c r="G27" i="21"/>
  <c r="F27" i="21"/>
  <c r="H26" i="21"/>
  <c r="H26" i="1" s="1"/>
  <c r="G26" i="21"/>
  <c r="F26" i="21"/>
  <c r="H25" i="21"/>
  <c r="G25" i="21"/>
  <c r="G25" i="1" s="1"/>
  <c r="F25" i="21"/>
  <c r="H24" i="21"/>
  <c r="G24" i="21"/>
  <c r="F24" i="21"/>
  <c r="F24" i="1" s="1"/>
  <c r="H23" i="21"/>
  <c r="G23" i="21"/>
  <c r="F23" i="21"/>
  <c r="H22" i="21"/>
  <c r="H22" i="1" s="1"/>
  <c r="G22" i="21"/>
  <c r="F22" i="21"/>
  <c r="H21" i="21"/>
  <c r="G21" i="21"/>
  <c r="G21" i="1" s="1"/>
  <c r="F21" i="21"/>
  <c r="H20" i="21"/>
  <c r="G20" i="21"/>
  <c r="F20" i="21"/>
  <c r="F20" i="1" s="1"/>
  <c r="H19" i="21"/>
  <c r="G19" i="21"/>
  <c r="F19" i="21"/>
  <c r="H18" i="21"/>
  <c r="H18" i="1" s="1"/>
  <c r="G18" i="21"/>
  <c r="F18" i="21"/>
  <c r="H17" i="21"/>
  <c r="G17" i="21"/>
  <c r="G17" i="1" s="1"/>
  <c r="F17" i="21"/>
  <c r="H16" i="21"/>
  <c r="G16" i="21"/>
  <c r="F16" i="21"/>
  <c r="F16" i="1" s="1"/>
  <c r="H15" i="21"/>
  <c r="G15" i="21"/>
  <c r="F15" i="21"/>
  <c r="H14" i="21"/>
  <c r="H14" i="1" s="1"/>
  <c r="G14" i="21"/>
  <c r="F14" i="21"/>
  <c r="H13" i="21"/>
  <c r="G13" i="21"/>
  <c r="G13" i="1" s="1"/>
  <c r="F13" i="21"/>
  <c r="H12" i="21"/>
  <c r="G12" i="21"/>
  <c r="F12" i="21"/>
  <c r="F12" i="1" s="1"/>
  <c r="H11" i="21"/>
  <c r="G11" i="21"/>
  <c r="F11" i="21"/>
  <c r="E11" i="21"/>
  <c r="H142" i="21"/>
  <c r="G142" i="21"/>
  <c r="F142" i="21"/>
  <c r="E142" i="21"/>
  <c r="H141" i="21"/>
  <c r="H32" i="2" s="1"/>
  <c r="G141" i="21"/>
  <c r="F141" i="21"/>
  <c r="E141" i="21"/>
  <c r="H140" i="21"/>
  <c r="H31" i="2" s="1"/>
  <c r="G140" i="21"/>
  <c r="F140" i="21"/>
  <c r="E140" i="21"/>
  <c r="H139" i="21"/>
  <c r="H30" i="2" s="1"/>
  <c r="G139" i="21"/>
  <c r="F139" i="21"/>
  <c r="E139" i="21"/>
  <c r="H138" i="21"/>
  <c r="H29" i="2" s="1"/>
  <c r="G138" i="21"/>
  <c r="F138" i="21"/>
  <c r="E138" i="21"/>
  <c r="H137" i="21"/>
  <c r="H28" i="2" s="1"/>
  <c r="G137" i="21"/>
  <c r="F137" i="21"/>
  <c r="E137" i="21"/>
  <c r="H136" i="21"/>
  <c r="H27" i="2" s="1"/>
  <c r="G136" i="21"/>
  <c r="F136" i="21"/>
  <c r="E136" i="21"/>
  <c r="H135" i="21"/>
  <c r="H26" i="2" s="1"/>
  <c r="G135" i="21"/>
  <c r="F135" i="21"/>
  <c r="E135" i="21"/>
  <c r="H134" i="21"/>
  <c r="H25" i="2" s="1"/>
  <c r="G134" i="21"/>
  <c r="F134" i="21"/>
  <c r="E134" i="21"/>
  <c r="H133" i="21"/>
  <c r="H24" i="2" s="1"/>
  <c r="G133" i="21"/>
  <c r="F133" i="21"/>
  <c r="E133" i="21"/>
  <c r="H132" i="21"/>
  <c r="H23" i="2" s="1"/>
  <c r="G132" i="21"/>
  <c r="F132" i="21"/>
  <c r="E132" i="21"/>
  <c r="H131" i="21"/>
  <c r="H22" i="2" s="1"/>
  <c r="G131" i="21"/>
  <c r="F131" i="21"/>
  <c r="E131" i="21"/>
  <c r="H130" i="21"/>
  <c r="H21" i="2" s="1"/>
  <c r="G130" i="21"/>
  <c r="F130" i="21"/>
  <c r="E130" i="21"/>
  <c r="H129" i="21"/>
  <c r="H20" i="2" s="1"/>
  <c r="G129" i="21"/>
  <c r="F129" i="21"/>
  <c r="E129" i="21"/>
  <c r="H128" i="21"/>
  <c r="H19" i="2" s="1"/>
  <c r="G128" i="21"/>
  <c r="F128" i="21"/>
  <c r="E128" i="21"/>
  <c r="H127" i="21"/>
  <c r="G127" i="21"/>
  <c r="F127" i="21"/>
  <c r="E127" i="21"/>
  <c r="H126" i="21"/>
  <c r="H17" i="2" s="1"/>
  <c r="G126" i="21"/>
  <c r="F126" i="21"/>
  <c r="E126" i="21"/>
  <c r="H125" i="21"/>
  <c r="H16" i="2" s="1"/>
  <c r="G125" i="21"/>
  <c r="F125" i="21"/>
  <c r="E125" i="21"/>
  <c r="H124" i="21"/>
  <c r="G124" i="21"/>
  <c r="F124" i="21"/>
  <c r="E124" i="21"/>
  <c r="H123" i="21"/>
  <c r="G123" i="21"/>
  <c r="F123" i="21"/>
  <c r="E123" i="21"/>
  <c r="H122" i="21"/>
  <c r="H13" i="2" s="1"/>
  <c r="G122" i="21"/>
  <c r="F122" i="21"/>
  <c r="E122" i="21"/>
  <c r="H121" i="21"/>
  <c r="G121" i="21"/>
  <c r="F121" i="21"/>
  <c r="E121" i="21"/>
  <c r="H120" i="21"/>
  <c r="H11" i="2" s="1"/>
  <c r="G120" i="21"/>
  <c r="F120" i="21"/>
  <c r="E120" i="21"/>
  <c r="H119" i="21"/>
  <c r="H10" i="2" s="1"/>
  <c r="G119" i="21"/>
  <c r="F119" i="21"/>
  <c r="E119" i="21"/>
  <c r="G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H109" i="1"/>
  <c r="F109" i="1"/>
  <c r="E109" i="1"/>
  <c r="H108" i="1"/>
  <c r="G108" i="1"/>
  <c r="E108" i="1"/>
  <c r="H107" i="1"/>
  <c r="G107" i="1"/>
  <c r="F107" i="1"/>
  <c r="G106" i="1"/>
  <c r="F106" i="1"/>
  <c r="H105" i="1"/>
  <c r="F105" i="1"/>
  <c r="E105" i="1"/>
  <c r="H104" i="1"/>
  <c r="G104" i="1"/>
  <c r="E104" i="1"/>
  <c r="H103" i="1"/>
  <c r="G103" i="1"/>
  <c r="F103" i="1"/>
  <c r="E103" i="1"/>
  <c r="G102" i="1"/>
  <c r="F102" i="1"/>
  <c r="H101" i="1"/>
  <c r="F101" i="1"/>
  <c r="E101" i="1"/>
  <c r="H100" i="1"/>
  <c r="G100" i="1"/>
  <c r="E100" i="1"/>
  <c r="H99" i="1"/>
  <c r="G99" i="1"/>
  <c r="F99" i="1"/>
  <c r="E99" i="1"/>
  <c r="G98" i="1"/>
  <c r="F98" i="1"/>
  <c r="H97" i="1"/>
  <c r="F97" i="1"/>
  <c r="E97" i="1"/>
  <c r="H96" i="1"/>
  <c r="G96" i="1"/>
  <c r="H95" i="1"/>
  <c r="G95" i="1"/>
  <c r="F95" i="1"/>
  <c r="G94" i="1"/>
  <c r="F94" i="1"/>
  <c r="E94" i="1"/>
  <c r="H93" i="1"/>
  <c r="F93" i="1"/>
  <c r="E93" i="1"/>
  <c r="H92" i="1"/>
  <c r="G92" i="1"/>
  <c r="E92" i="1"/>
  <c r="H91" i="1"/>
  <c r="G91" i="1"/>
  <c r="F91" i="1"/>
  <c r="G90" i="1"/>
  <c r="F90" i="1"/>
  <c r="H89" i="1"/>
  <c r="F89" i="1"/>
  <c r="E89" i="1"/>
  <c r="H88" i="1"/>
  <c r="G88" i="1"/>
  <c r="E88" i="1"/>
  <c r="H87" i="1"/>
  <c r="G87" i="1"/>
  <c r="F87" i="1"/>
  <c r="E87" i="1"/>
  <c r="G86" i="1"/>
  <c r="F86" i="1"/>
  <c r="H85" i="1"/>
  <c r="F85" i="1"/>
  <c r="E85" i="1"/>
  <c r="H84" i="1"/>
  <c r="G84" i="1"/>
  <c r="E84" i="1"/>
  <c r="H83" i="1"/>
  <c r="G83" i="1"/>
  <c r="F83" i="1"/>
  <c r="E83" i="1"/>
  <c r="G82" i="1"/>
  <c r="F82" i="1"/>
  <c r="H81" i="1"/>
  <c r="F81" i="1"/>
  <c r="E81" i="1"/>
  <c r="H80" i="1"/>
  <c r="G80" i="1"/>
  <c r="H79" i="1"/>
  <c r="G79" i="1"/>
  <c r="F79" i="1"/>
  <c r="G78" i="1"/>
  <c r="F78" i="1"/>
  <c r="E78" i="1"/>
  <c r="H77" i="1"/>
  <c r="F77" i="1"/>
  <c r="E77" i="1"/>
  <c r="H76" i="1"/>
  <c r="G76" i="1"/>
  <c r="E76" i="1"/>
  <c r="H75" i="1"/>
  <c r="G75" i="1"/>
  <c r="F75" i="1"/>
  <c r="G74" i="1"/>
  <c r="F74" i="1"/>
  <c r="H73" i="1"/>
  <c r="F73" i="1"/>
  <c r="E73" i="1"/>
  <c r="H72" i="1"/>
  <c r="G72" i="1"/>
  <c r="E72" i="1"/>
  <c r="H71" i="1"/>
  <c r="G71" i="1"/>
  <c r="F71" i="1"/>
  <c r="E71" i="1"/>
  <c r="G70" i="1"/>
  <c r="F70" i="1"/>
  <c r="H69" i="1"/>
  <c r="F69" i="1"/>
  <c r="E69" i="1"/>
  <c r="H68" i="1"/>
  <c r="G68" i="1"/>
  <c r="E68" i="1"/>
  <c r="H67" i="1"/>
  <c r="G67" i="1"/>
  <c r="F67" i="1"/>
  <c r="E67" i="1"/>
  <c r="G66" i="1"/>
  <c r="F66" i="1"/>
  <c r="H65" i="1"/>
  <c r="F65" i="1"/>
  <c r="E65" i="1"/>
  <c r="H64" i="1"/>
  <c r="G64" i="1"/>
  <c r="H63" i="1"/>
  <c r="G63" i="1"/>
  <c r="F63" i="1"/>
  <c r="G62" i="1"/>
  <c r="F62" i="1"/>
  <c r="E62" i="1"/>
  <c r="H61" i="1"/>
  <c r="F61" i="1"/>
  <c r="E61" i="1"/>
  <c r="H60" i="1"/>
  <c r="G60" i="1"/>
  <c r="E60" i="1"/>
  <c r="H59" i="1"/>
  <c r="G59" i="1"/>
  <c r="F59" i="1"/>
  <c r="G58" i="1"/>
  <c r="F58" i="1"/>
  <c r="H57" i="1"/>
  <c r="F57" i="1"/>
  <c r="E57" i="1"/>
  <c r="H56" i="1"/>
  <c r="G56" i="1"/>
  <c r="E56" i="1"/>
  <c r="H55" i="1"/>
  <c r="G55" i="1"/>
  <c r="F55" i="1"/>
  <c r="E55" i="1"/>
  <c r="G54" i="1"/>
  <c r="F54" i="1"/>
  <c r="H53" i="1"/>
  <c r="F53" i="1"/>
  <c r="E53" i="1"/>
  <c r="H52" i="1"/>
  <c r="G52" i="1"/>
  <c r="E52" i="1"/>
  <c r="H51" i="1"/>
  <c r="G51" i="1"/>
  <c r="F51" i="1"/>
  <c r="E51" i="1"/>
  <c r="G50" i="1"/>
  <c r="F50" i="1"/>
  <c r="H49" i="1"/>
  <c r="F49" i="1"/>
  <c r="E49" i="1"/>
  <c r="H48" i="1"/>
  <c r="G48" i="1"/>
  <c r="H47" i="1"/>
  <c r="G47" i="1"/>
  <c r="F47" i="1"/>
  <c r="G46" i="1"/>
  <c r="F46" i="1"/>
  <c r="E46" i="1"/>
  <c r="H45" i="1"/>
  <c r="F45" i="1"/>
  <c r="E45" i="1"/>
  <c r="H44" i="1"/>
  <c r="G44" i="1"/>
  <c r="E44" i="1"/>
  <c r="H43" i="1"/>
  <c r="G43" i="1"/>
  <c r="F43" i="1"/>
  <c r="G42" i="1"/>
  <c r="F42" i="1"/>
  <c r="H41" i="1"/>
  <c r="F41" i="1"/>
  <c r="E41" i="1"/>
  <c r="H40" i="1"/>
  <c r="G40" i="1"/>
  <c r="E40" i="1"/>
  <c r="H39" i="1"/>
  <c r="G39" i="1"/>
  <c r="F39" i="1"/>
  <c r="E39" i="1"/>
  <c r="G38" i="1"/>
  <c r="F38" i="1"/>
  <c r="H37" i="1"/>
  <c r="F37" i="1"/>
  <c r="E37" i="1"/>
  <c r="H36" i="1"/>
  <c r="G36" i="1"/>
  <c r="E36" i="1"/>
  <c r="H35" i="1"/>
  <c r="G35" i="1"/>
  <c r="F35" i="1"/>
  <c r="E35" i="1"/>
  <c r="G34" i="1"/>
  <c r="F34" i="1"/>
  <c r="H33" i="1"/>
  <c r="F33" i="1"/>
  <c r="E33" i="1"/>
  <c r="H32" i="1"/>
  <c r="G32" i="1"/>
  <c r="H31" i="1"/>
  <c r="G31" i="1"/>
  <c r="F31" i="1"/>
  <c r="G30" i="1"/>
  <c r="F30" i="1"/>
  <c r="E30" i="1"/>
  <c r="H29" i="1"/>
  <c r="F29" i="1"/>
  <c r="E29" i="1"/>
  <c r="H28" i="1"/>
  <c r="G28" i="1"/>
  <c r="E28" i="1"/>
  <c r="H27" i="1"/>
  <c r="G27" i="1"/>
  <c r="F27" i="1"/>
  <c r="G26" i="1"/>
  <c r="F26" i="1"/>
  <c r="H25" i="1"/>
  <c r="F25" i="1"/>
  <c r="E25" i="1"/>
  <c r="H24" i="1"/>
  <c r="G24" i="1"/>
  <c r="E24" i="1"/>
  <c r="H23" i="1"/>
  <c r="G23" i="1"/>
  <c r="F23" i="1"/>
  <c r="E23" i="1"/>
  <c r="G22" i="1"/>
  <c r="F22" i="1"/>
  <c r="H21" i="1"/>
  <c r="F21" i="1"/>
  <c r="E21" i="1"/>
  <c r="H20" i="1"/>
  <c r="G20" i="1"/>
  <c r="E20" i="1"/>
  <c r="H19" i="1"/>
  <c r="G19" i="1"/>
  <c r="F19" i="1"/>
  <c r="E19" i="1"/>
  <c r="G18" i="1"/>
  <c r="F18" i="1"/>
  <c r="H17" i="1"/>
  <c r="F17" i="1"/>
  <c r="E17" i="1"/>
  <c r="H16" i="1"/>
  <c r="G16" i="1"/>
  <c r="H15" i="1"/>
  <c r="G15" i="1"/>
  <c r="F15" i="1"/>
  <c r="G14" i="1"/>
  <c r="F14" i="1"/>
  <c r="E14" i="1"/>
  <c r="H13" i="1"/>
  <c r="F13" i="1"/>
  <c r="E13" i="1"/>
  <c r="H12" i="1"/>
  <c r="G12" i="1"/>
  <c r="E12" i="1"/>
  <c r="H11" i="1"/>
  <c r="G11" i="1"/>
  <c r="F11" i="1"/>
  <c r="E11" i="1"/>
  <c r="C30" i="4" l="1"/>
  <c r="D145" i="23"/>
  <c r="B26" i="8" l="1"/>
  <c r="B12" i="7" l="1"/>
  <c r="B26" i="7" s="1"/>
  <c r="E115" i="21"/>
  <c r="G141" i="20"/>
  <c r="F141" i="20"/>
  <c r="H140" i="20"/>
  <c r="H139" i="20"/>
  <c r="H138" i="20"/>
  <c r="G137" i="20"/>
  <c r="F137" i="20"/>
  <c r="E137" i="20"/>
  <c r="E141" i="20" s="1"/>
  <c r="H136" i="20"/>
  <c r="H135" i="20"/>
  <c r="H134" i="20"/>
  <c r="H133" i="20"/>
  <c r="H132" i="20"/>
  <c r="H131" i="20"/>
  <c r="H130" i="20"/>
  <c r="H129" i="20"/>
  <c r="H128" i="20"/>
  <c r="H137" i="20" s="1"/>
  <c r="H141" i="20" s="1"/>
  <c r="G127" i="20"/>
  <c r="G142" i="20" s="1"/>
  <c r="F127" i="20"/>
  <c r="F142" i="20" s="1"/>
  <c r="E127" i="20"/>
  <c r="E142" i="20" s="1"/>
  <c r="H126" i="20"/>
  <c r="H125" i="20"/>
  <c r="H124" i="20"/>
  <c r="H123" i="20"/>
  <c r="H122" i="20"/>
  <c r="H121" i="20"/>
  <c r="H120" i="20"/>
  <c r="H119" i="20"/>
  <c r="E115" i="20"/>
  <c r="H107" i="20"/>
  <c r="H106" i="20"/>
  <c r="G105" i="20"/>
  <c r="F105" i="20"/>
  <c r="E105" i="20"/>
  <c r="H104" i="20"/>
  <c r="H103" i="20"/>
  <c r="H102" i="20"/>
  <c r="H101" i="20"/>
  <c r="H100" i="20"/>
  <c r="H105" i="20" s="1"/>
  <c r="H98" i="20"/>
  <c r="H97" i="20"/>
  <c r="H96" i="20"/>
  <c r="H95" i="20"/>
  <c r="H94" i="20"/>
  <c r="H93" i="20"/>
  <c r="H92" i="20"/>
  <c r="H91" i="20"/>
  <c r="G90" i="20"/>
  <c r="F90" i="20"/>
  <c r="E90" i="20"/>
  <c r="H89" i="20"/>
  <c r="H88" i="20"/>
  <c r="H90" i="20" s="1"/>
  <c r="H86" i="20"/>
  <c r="H85" i="20"/>
  <c r="H84" i="20"/>
  <c r="H83" i="20"/>
  <c r="G82" i="20"/>
  <c r="G87" i="20" s="1"/>
  <c r="G99" i="20" s="1"/>
  <c r="G108" i="20" s="1"/>
  <c r="F82" i="20"/>
  <c r="F87" i="20" s="1"/>
  <c r="F99" i="20" s="1"/>
  <c r="F108" i="20" s="1"/>
  <c r="E82" i="20"/>
  <c r="H81" i="20"/>
  <c r="H80" i="20"/>
  <c r="H79" i="20"/>
  <c r="H77" i="20"/>
  <c r="H76" i="20"/>
  <c r="H75" i="20"/>
  <c r="H74" i="20"/>
  <c r="H73" i="20"/>
  <c r="H72" i="20"/>
  <c r="G71" i="20"/>
  <c r="F71" i="20"/>
  <c r="E71" i="20"/>
  <c r="H70" i="20"/>
  <c r="H69" i="20"/>
  <c r="H68" i="20"/>
  <c r="H67" i="20"/>
  <c r="H66" i="20"/>
  <c r="H71" i="20" s="1"/>
  <c r="G65" i="20"/>
  <c r="F65" i="20"/>
  <c r="E65" i="20"/>
  <c r="H64" i="20"/>
  <c r="H63" i="20"/>
  <c r="H62" i="20"/>
  <c r="H61" i="20"/>
  <c r="H60" i="20"/>
  <c r="H65" i="20" s="1"/>
  <c r="H58" i="20"/>
  <c r="H57" i="20"/>
  <c r="G56" i="20"/>
  <c r="F56" i="20"/>
  <c r="E56" i="20"/>
  <c r="H55" i="20"/>
  <c r="H54" i="20"/>
  <c r="H56" i="20" s="1"/>
  <c r="G53" i="20"/>
  <c r="G59" i="20" s="1"/>
  <c r="F53" i="20"/>
  <c r="F59" i="20" s="1"/>
  <c r="E53" i="20"/>
  <c r="E59" i="20" s="1"/>
  <c r="H52" i="20"/>
  <c r="H51" i="20"/>
  <c r="H53" i="20" s="1"/>
  <c r="H50" i="20"/>
  <c r="H49" i="20"/>
  <c r="H48" i="20"/>
  <c r="H47" i="20"/>
  <c r="H46" i="20"/>
  <c r="H45" i="20"/>
  <c r="H44" i="20"/>
  <c r="H42" i="20"/>
  <c r="G41" i="20"/>
  <c r="F41" i="20"/>
  <c r="E41" i="20"/>
  <c r="H40" i="20"/>
  <c r="H39" i="20"/>
  <c r="H38" i="20"/>
  <c r="H37" i="20"/>
  <c r="H36" i="20"/>
  <c r="H41" i="20" s="1"/>
  <c r="H35" i="20"/>
  <c r="H34" i="20"/>
  <c r="H33" i="20"/>
  <c r="E32" i="20"/>
  <c r="E43" i="20" s="1"/>
  <c r="H31" i="20"/>
  <c r="G30" i="20"/>
  <c r="G32" i="20" s="1"/>
  <c r="G43" i="20" s="1"/>
  <c r="F30" i="20"/>
  <c r="H30" i="20" s="1"/>
  <c r="H32" i="20" s="1"/>
  <c r="G29" i="20"/>
  <c r="F29" i="20"/>
  <c r="E29" i="20"/>
  <c r="H28" i="20"/>
  <c r="H27" i="20"/>
  <c r="H26" i="20"/>
  <c r="H25" i="20"/>
  <c r="H24" i="20"/>
  <c r="H29" i="20" s="1"/>
  <c r="F23" i="20"/>
  <c r="H22" i="20"/>
  <c r="H21" i="20"/>
  <c r="H20" i="20"/>
  <c r="H19" i="20"/>
  <c r="H18" i="20"/>
  <c r="G17" i="20"/>
  <c r="G23" i="20" s="1"/>
  <c r="F17" i="20"/>
  <c r="E17" i="20"/>
  <c r="E23" i="20" s="1"/>
  <c r="H14" i="20"/>
  <c r="H13" i="20"/>
  <c r="H17" i="20" s="1"/>
  <c r="H23" i="20" s="1"/>
  <c r="H12" i="20"/>
  <c r="H11" i="20"/>
  <c r="G141" i="19"/>
  <c r="F141" i="19"/>
  <c r="H140" i="19"/>
  <c r="H139" i="19"/>
  <c r="H138" i="19"/>
  <c r="G137" i="19"/>
  <c r="F137" i="19"/>
  <c r="E137" i="19"/>
  <c r="E141" i="19" s="1"/>
  <c r="H136" i="19"/>
  <c r="H135" i="19"/>
  <c r="H134" i="19"/>
  <c r="H133" i="19"/>
  <c r="H132" i="19"/>
  <c r="H131" i="19"/>
  <c r="H130" i="19"/>
  <c r="H129" i="19"/>
  <c r="H128" i="19"/>
  <c r="H137" i="19" s="1"/>
  <c r="H141" i="19" s="1"/>
  <c r="G127" i="19"/>
  <c r="G142" i="19" s="1"/>
  <c r="F127" i="19"/>
  <c r="F142" i="19" s="1"/>
  <c r="E127" i="19"/>
  <c r="E142" i="19" s="1"/>
  <c r="H126" i="19"/>
  <c r="H125" i="19"/>
  <c r="H124" i="19"/>
  <c r="H123" i="19"/>
  <c r="H122" i="19"/>
  <c r="H121" i="19"/>
  <c r="H120" i="19"/>
  <c r="H119" i="19"/>
  <c r="E115" i="19"/>
  <c r="H107" i="19"/>
  <c r="H106" i="19"/>
  <c r="G105" i="19"/>
  <c r="F105" i="19"/>
  <c r="E105" i="19"/>
  <c r="H104" i="19"/>
  <c r="H103" i="19"/>
  <c r="H102" i="19"/>
  <c r="H101" i="19"/>
  <c r="H100" i="19"/>
  <c r="H105" i="19" s="1"/>
  <c r="H98" i="19"/>
  <c r="H97" i="19"/>
  <c r="H96" i="19"/>
  <c r="H95" i="19"/>
  <c r="H94" i="19"/>
  <c r="H93" i="19"/>
  <c r="H92" i="19"/>
  <c r="H91" i="19"/>
  <c r="G90" i="19"/>
  <c r="F90" i="19"/>
  <c r="E90" i="19"/>
  <c r="H89" i="19"/>
  <c r="H88" i="19"/>
  <c r="H90" i="19" s="1"/>
  <c r="H86" i="19"/>
  <c r="H85" i="19"/>
  <c r="H84" i="19"/>
  <c r="H83" i="19"/>
  <c r="G82" i="19"/>
  <c r="G87" i="19" s="1"/>
  <c r="G99" i="19" s="1"/>
  <c r="G108" i="19" s="1"/>
  <c r="F82" i="19"/>
  <c r="F87" i="19" s="1"/>
  <c r="F99" i="19" s="1"/>
  <c r="F108" i="19" s="1"/>
  <c r="E82" i="19"/>
  <c r="H81" i="19"/>
  <c r="H80" i="19"/>
  <c r="H79" i="19"/>
  <c r="H77" i="19"/>
  <c r="H76" i="19"/>
  <c r="H75" i="19"/>
  <c r="H74" i="19"/>
  <c r="H73" i="19"/>
  <c r="H72" i="19"/>
  <c r="G71" i="19"/>
  <c r="F71" i="19"/>
  <c r="E71" i="19"/>
  <c r="H70" i="19"/>
  <c r="H69" i="19"/>
  <c r="H68" i="19"/>
  <c r="H67" i="19"/>
  <c r="H66" i="19"/>
  <c r="H71" i="19" s="1"/>
  <c r="G65" i="19"/>
  <c r="F65" i="19"/>
  <c r="E65" i="19"/>
  <c r="H64" i="19"/>
  <c r="H63" i="19"/>
  <c r="H62" i="19"/>
  <c r="H61" i="19"/>
  <c r="H60" i="19"/>
  <c r="H65" i="19" s="1"/>
  <c r="H58" i="19"/>
  <c r="H57" i="19"/>
  <c r="G56" i="19"/>
  <c r="F56" i="19"/>
  <c r="E56" i="19"/>
  <c r="H55" i="19"/>
  <c r="H54" i="19"/>
  <c r="H56" i="19" s="1"/>
  <c r="G53" i="19"/>
  <c r="G59" i="19" s="1"/>
  <c r="F53" i="19"/>
  <c r="F59" i="19" s="1"/>
  <c r="E53" i="19"/>
  <c r="E59" i="19" s="1"/>
  <c r="H52" i="19"/>
  <c r="H51" i="19"/>
  <c r="H53" i="19" s="1"/>
  <c r="H50" i="19"/>
  <c r="H49" i="19"/>
  <c r="H48" i="19"/>
  <c r="H47" i="19"/>
  <c r="H46" i="19"/>
  <c r="H45" i="19"/>
  <c r="H44" i="19"/>
  <c r="H42" i="19"/>
  <c r="G41" i="19"/>
  <c r="F41" i="19"/>
  <c r="E41" i="19"/>
  <c r="H40" i="19"/>
  <c r="H39" i="19"/>
  <c r="H38" i="19"/>
  <c r="H37" i="19"/>
  <c r="H36" i="19"/>
  <c r="H41" i="19" s="1"/>
  <c r="H35" i="19"/>
  <c r="H34" i="19"/>
  <c r="H33" i="19"/>
  <c r="E32" i="19"/>
  <c r="E43" i="19" s="1"/>
  <c r="H31" i="19"/>
  <c r="G30" i="19"/>
  <c r="G32" i="19" s="1"/>
  <c r="G43" i="19" s="1"/>
  <c r="F30" i="19"/>
  <c r="H30" i="19" s="1"/>
  <c r="H32" i="19" s="1"/>
  <c r="G29" i="19"/>
  <c r="F29" i="19"/>
  <c r="E29" i="19"/>
  <c r="H28" i="19"/>
  <c r="H27" i="19"/>
  <c r="H26" i="19"/>
  <c r="H25" i="19"/>
  <c r="H24" i="19"/>
  <c r="H29" i="19" s="1"/>
  <c r="F23" i="19"/>
  <c r="H22" i="19"/>
  <c r="H21" i="19"/>
  <c r="H20" i="19"/>
  <c r="H19" i="19"/>
  <c r="H18" i="19"/>
  <c r="G17" i="19"/>
  <c r="G23" i="19" s="1"/>
  <c r="F17" i="19"/>
  <c r="E17" i="19"/>
  <c r="E23" i="19" s="1"/>
  <c r="H14" i="19"/>
  <c r="H13" i="19"/>
  <c r="H17" i="19" s="1"/>
  <c r="H23" i="19" s="1"/>
  <c r="H12" i="19"/>
  <c r="H11" i="19"/>
  <c r="G141" i="18"/>
  <c r="F141" i="18"/>
  <c r="E141" i="18"/>
  <c r="H140" i="18"/>
  <c r="H139" i="18"/>
  <c r="H138" i="18"/>
  <c r="G137" i="18"/>
  <c r="F137" i="18"/>
  <c r="E137" i="18"/>
  <c r="H136" i="18"/>
  <c r="H135" i="18"/>
  <c r="H134" i="18"/>
  <c r="H133" i="18"/>
  <c r="H132" i="18"/>
  <c r="H131" i="18"/>
  <c r="H130" i="18"/>
  <c r="H129" i="18"/>
  <c r="H128" i="18"/>
  <c r="H137" i="18" s="1"/>
  <c r="H141" i="18" s="1"/>
  <c r="G127" i="18"/>
  <c r="G142" i="18" s="1"/>
  <c r="F127" i="18"/>
  <c r="F142" i="18" s="1"/>
  <c r="E127" i="18"/>
  <c r="E142" i="18" s="1"/>
  <c r="H126" i="18"/>
  <c r="H125" i="18"/>
  <c r="H124" i="18"/>
  <c r="H123" i="18"/>
  <c r="H122" i="18"/>
  <c r="H121" i="18"/>
  <c r="H120" i="18"/>
  <c r="H119" i="18"/>
  <c r="H127" i="18" s="1"/>
  <c r="H142" i="18" s="1"/>
  <c r="E115" i="18"/>
  <c r="H107" i="18"/>
  <c r="H106" i="18"/>
  <c r="G105" i="18"/>
  <c r="F105" i="18"/>
  <c r="E105" i="18"/>
  <c r="H104" i="18"/>
  <c r="H103" i="18"/>
  <c r="H102" i="18"/>
  <c r="H101" i="18"/>
  <c r="H100" i="18"/>
  <c r="H105" i="18" s="1"/>
  <c r="H98" i="18"/>
  <c r="H97" i="18"/>
  <c r="H96" i="18"/>
  <c r="H95" i="18"/>
  <c r="H94" i="18"/>
  <c r="H93" i="18"/>
  <c r="H92" i="18"/>
  <c r="H91" i="18"/>
  <c r="G90" i="18"/>
  <c r="F90" i="18"/>
  <c r="E90" i="18"/>
  <c r="H89" i="18"/>
  <c r="H88" i="18"/>
  <c r="H90" i="18" s="1"/>
  <c r="H86" i="18"/>
  <c r="H85" i="18"/>
  <c r="H84" i="18"/>
  <c r="H83" i="18"/>
  <c r="G82" i="18"/>
  <c r="F82" i="18"/>
  <c r="F87" i="18" s="1"/>
  <c r="F99" i="18" s="1"/>
  <c r="F108" i="18" s="1"/>
  <c r="E82" i="18"/>
  <c r="E87" i="18" s="1"/>
  <c r="E99" i="18" s="1"/>
  <c r="E108" i="18" s="1"/>
  <c r="H81" i="18"/>
  <c r="H80" i="18"/>
  <c r="H79" i="18"/>
  <c r="H77" i="18"/>
  <c r="H76" i="18"/>
  <c r="H75" i="18"/>
  <c r="H74" i="18"/>
  <c r="H73" i="18"/>
  <c r="H72" i="18"/>
  <c r="G71" i="18"/>
  <c r="F71" i="18"/>
  <c r="E71" i="18"/>
  <c r="H70" i="18"/>
  <c r="H69" i="18"/>
  <c r="H68" i="18"/>
  <c r="H67" i="18"/>
  <c r="H66" i="18"/>
  <c r="H71" i="18" s="1"/>
  <c r="G65" i="18"/>
  <c r="F65" i="18"/>
  <c r="E65" i="18"/>
  <c r="H64" i="18"/>
  <c r="H63" i="18"/>
  <c r="H62" i="18"/>
  <c r="H61" i="18"/>
  <c r="H60" i="18"/>
  <c r="H65" i="18" s="1"/>
  <c r="H58" i="18"/>
  <c r="H57" i="18"/>
  <c r="G56" i="18"/>
  <c r="F56" i="18"/>
  <c r="E56" i="18"/>
  <c r="H55" i="18"/>
  <c r="H56" i="18" s="1"/>
  <c r="H54" i="18"/>
  <c r="G53" i="18"/>
  <c r="G59" i="18" s="1"/>
  <c r="F53" i="18"/>
  <c r="F59" i="18" s="1"/>
  <c r="E53" i="18"/>
  <c r="E59" i="18" s="1"/>
  <c r="H52" i="18"/>
  <c r="H51" i="18"/>
  <c r="H53" i="18" s="1"/>
  <c r="H50" i="18"/>
  <c r="H49" i="18"/>
  <c r="H48" i="18"/>
  <c r="H47" i="18"/>
  <c r="H46" i="18"/>
  <c r="H45" i="18"/>
  <c r="H44" i="18"/>
  <c r="H59" i="18" s="1"/>
  <c r="H42" i="18"/>
  <c r="G41" i="18"/>
  <c r="F41" i="18"/>
  <c r="E41" i="18"/>
  <c r="H40" i="18"/>
  <c r="H39" i="18"/>
  <c r="H38" i="18"/>
  <c r="H37" i="18"/>
  <c r="H36" i="18"/>
  <c r="H41" i="18" s="1"/>
  <c r="H35" i="18"/>
  <c r="H34" i="18"/>
  <c r="H33" i="18"/>
  <c r="E32" i="18"/>
  <c r="E43" i="18" s="1"/>
  <c r="H31" i="18"/>
  <c r="G30" i="18"/>
  <c r="G32" i="18" s="1"/>
  <c r="G43" i="18" s="1"/>
  <c r="F30" i="18"/>
  <c r="H30" i="18" s="1"/>
  <c r="H32" i="18" s="1"/>
  <c r="H43" i="18" s="1"/>
  <c r="G29" i="18"/>
  <c r="F29" i="18"/>
  <c r="E29" i="18"/>
  <c r="H28" i="18"/>
  <c r="H27" i="18"/>
  <c r="H26" i="18"/>
  <c r="H25" i="18"/>
  <c r="H24" i="18"/>
  <c r="H29" i="18" s="1"/>
  <c r="E23" i="18"/>
  <c r="H22" i="18"/>
  <c r="H21" i="18"/>
  <c r="H20" i="18"/>
  <c r="H19" i="18"/>
  <c r="H18" i="18"/>
  <c r="G17" i="18"/>
  <c r="G23" i="18" s="1"/>
  <c r="G78" i="18" s="1"/>
  <c r="F17" i="18"/>
  <c r="F23" i="18" s="1"/>
  <c r="E17" i="18"/>
  <c r="H14" i="18"/>
  <c r="H13" i="18"/>
  <c r="H12" i="18"/>
  <c r="H17" i="18" s="1"/>
  <c r="H23" i="18" s="1"/>
  <c r="H78" i="18" s="1"/>
  <c r="H11" i="18"/>
  <c r="F141" i="17"/>
  <c r="H140" i="17"/>
  <c r="H139" i="17"/>
  <c r="H138" i="17"/>
  <c r="G137" i="17"/>
  <c r="G141" i="17" s="1"/>
  <c r="F137" i="17"/>
  <c r="E137" i="17"/>
  <c r="E141" i="17" s="1"/>
  <c r="H136" i="17"/>
  <c r="H135" i="17"/>
  <c r="H134" i="17"/>
  <c r="H133" i="17"/>
  <c r="H132" i="17"/>
  <c r="H131" i="17"/>
  <c r="H130" i="17"/>
  <c r="H129" i="17"/>
  <c r="H128" i="17"/>
  <c r="H137" i="17" s="1"/>
  <c r="H141" i="17" s="1"/>
  <c r="G127" i="17"/>
  <c r="G142" i="17" s="1"/>
  <c r="F127" i="17"/>
  <c r="F142" i="17" s="1"/>
  <c r="E127" i="17"/>
  <c r="H126" i="17"/>
  <c r="H125" i="17"/>
  <c r="H124" i="17"/>
  <c r="H123" i="17"/>
  <c r="H122" i="17"/>
  <c r="H121" i="17"/>
  <c r="H120" i="17"/>
  <c r="H127" i="17" s="1"/>
  <c r="H142" i="17" s="1"/>
  <c r="H119" i="17"/>
  <c r="E115" i="17"/>
  <c r="H107" i="17"/>
  <c r="H106" i="17"/>
  <c r="G105" i="17"/>
  <c r="F105" i="17"/>
  <c r="E105" i="17"/>
  <c r="H104" i="17"/>
  <c r="H103" i="17"/>
  <c r="H102" i="17"/>
  <c r="H101" i="17"/>
  <c r="H100" i="17"/>
  <c r="H105" i="17" s="1"/>
  <c r="H98" i="17"/>
  <c r="H97" i="17"/>
  <c r="H96" i="17"/>
  <c r="H95" i="17"/>
  <c r="H94" i="17"/>
  <c r="H93" i="17"/>
  <c r="H92" i="17"/>
  <c r="H91" i="17"/>
  <c r="G90" i="17"/>
  <c r="F90" i="17"/>
  <c r="E90" i="17"/>
  <c r="H89" i="17"/>
  <c r="H90" i="17" s="1"/>
  <c r="H88" i="17"/>
  <c r="H86" i="17"/>
  <c r="H85" i="17"/>
  <c r="H84" i="17"/>
  <c r="H83" i="17"/>
  <c r="G82" i="17"/>
  <c r="G87" i="17" s="1"/>
  <c r="F82" i="17"/>
  <c r="E82" i="17"/>
  <c r="H81" i="17"/>
  <c r="H80" i="17"/>
  <c r="H79" i="17"/>
  <c r="H77" i="17"/>
  <c r="H76" i="17"/>
  <c r="H75" i="17"/>
  <c r="H74" i="17"/>
  <c r="H73" i="17"/>
  <c r="H72" i="17"/>
  <c r="G71" i="17"/>
  <c r="F71" i="17"/>
  <c r="E71" i="17"/>
  <c r="H70" i="17"/>
  <c r="H69" i="17"/>
  <c r="H68" i="17"/>
  <c r="H67" i="17"/>
  <c r="H66" i="17"/>
  <c r="H71" i="17" s="1"/>
  <c r="G65" i="17"/>
  <c r="F65" i="17"/>
  <c r="E65" i="17"/>
  <c r="H64" i="17"/>
  <c r="H63" i="17"/>
  <c r="H62" i="17"/>
  <c r="H61" i="17"/>
  <c r="H60" i="17"/>
  <c r="H65" i="17" s="1"/>
  <c r="H58" i="17"/>
  <c r="H57" i="17"/>
  <c r="G56" i="17"/>
  <c r="F56" i="17"/>
  <c r="E56" i="17"/>
  <c r="H55" i="17"/>
  <c r="H54" i="17"/>
  <c r="H56" i="17" s="1"/>
  <c r="G53" i="17"/>
  <c r="G59" i="17" s="1"/>
  <c r="F53" i="17"/>
  <c r="F59" i="17" s="1"/>
  <c r="E53" i="17"/>
  <c r="E59" i="17" s="1"/>
  <c r="H52" i="17"/>
  <c r="H51" i="17"/>
  <c r="H53" i="17" s="1"/>
  <c r="H50" i="17"/>
  <c r="H49" i="17"/>
  <c r="H48" i="17"/>
  <c r="H47" i="17"/>
  <c r="H46" i="17"/>
  <c r="H45" i="17"/>
  <c r="H44" i="17"/>
  <c r="H42" i="17"/>
  <c r="G41" i="17"/>
  <c r="F41" i="17"/>
  <c r="E41" i="17"/>
  <c r="H40" i="17"/>
  <c r="H39" i="17"/>
  <c r="H38" i="17"/>
  <c r="H37" i="17"/>
  <c r="H36" i="17"/>
  <c r="H41" i="17" s="1"/>
  <c r="H35" i="17"/>
  <c r="H34" i="17"/>
  <c r="H33" i="17"/>
  <c r="G32" i="17"/>
  <c r="G43" i="17" s="1"/>
  <c r="E32" i="17"/>
  <c r="E43" i="17" s="1"/>
  <c r="H31" i="17"/>
  <c r="H30" i="17"/>
  <c r="H32" i="17" s="1"/>
  <c r="G30" i="17"/>
  <c r="F30" i="17"/>
  <c r="F32" i="17" s="1"/>
  <c r="F43" i="17" s="1"/>
  <c r="G29" i="17"/>
  <c r="F29" i="17"/>
  <c r="E29" i="17"/>
  <c r="H28" i="17"/>
  <c r="H27" i="17"/>
  <c r="H26" i="17"/>
  <c r="H25" i="17"/>
  <c r="H24" i="17"/>
  <c r="H29" i="17" s="1"/>
  <c r="F23" i="17"/>
  <c r="H22" i="17"/>
  <c r="H21" i="17"/>
  <c r="H20" i="17"/>
  <c r="H19" i="17"/>
  <c r="H18" i="17"/>
  <c r="G17" i="17"/>
  <c r="G23" i="17" s="1"/>
  <c r="G78" i="17" s="1"/>
  <c r="F17" i="17"/>
  <c r="E17" i="17"/>
  <c r="E23" i="17" s="1"/>
  <c r="E78" i="17" s="1"/>
  <c r="H14" i="17"/>
  <c r="H13" i="17"/>
  <c r="H12" i="17"/>
  <c r="H11" i="17"/>
  <c r="H17" i="17" s="1"/>
  <c r="H23" i="17" s="1"/>
  <c r="G141" i="16"/>
  <c r="F141" i="16"/>
  <c r="H140" i="16"/>
  <c r="H139" i="16"/>
  <c r="H138" i="16"/>
  <c r="G137" i="16"/>
  <c r="F137" i="16"/>
  <c r="E137" i="16"/>
  <c r="E141" i="16" s="1"/>
  <c r="H136" i="16"/>
  <c r="H135" i="16"/>
  <c r="H134" i="16"/>
  <c r="H133" i="16"/>
  <c r="H132" i="16"/>
  <c r="H131" i="16"/>
  <c r="H130" i="16"/>
  <c r="H129" i="16"/>
  <c r="H128" i="16"/>
  <c r="H137" i="16" s="1"/>
  <c r="H141" i="16" s="1"/>
  <c r="G127" i="16"/>
  <c r="G142" i="16" s="1"/>
  <c r="F127" i="16"/>
  <c r="F142" i="16" s="1"/>
  <c r="E127" i="16"/>
  <c r="E142" i="16" s="1"/>
  <c r="H126" i="16"/>
  <c r="H125" i="16"/>
  <c r="H124" i="16"/>
  <c r="H123" i="16"/>
  <c r="H122" i="16"/>
  <c r="H121" i="16"/>
  <c r="H120" i="16"/>
  <c r="H119" i="16"/>
  <c r="E115" i="16"/>
  <c r="H107" i="16"/>
  <c r="H106" i="16"/>
  <c r="G105" i="16"/>
  <c r="F105" i="16"/>
  <c r="E105" i="16"/>
  <c r="H104" i="16"/>
  <c r="H103" i="16"/>
  <c r="H102" i="16"/>
  <c r="H101" i="16"/>
  <c r="H100" i="16"/>
  <c r="H105" i="16" s="1"/>
  <c r="H98" i="16"/>
  <c r="H97" i="16"/>
  <c r="H96" i="16"/>
  <c r="H95" i="16"/>
  <c r="H94" i="16"/>
  <c r="H93" i="16"/>
  <c r="H92" i="16"/>
  <c r="H91" i="16"/>
  <c r="G90" i="16"/>
  <c r="F90" i="16"/>
  <c r="E90" i="16"/>
  <c r="H89" i="16"/>
  <c r="H88" i="16"/>
  <c r="H90" i="16" s="1"/>
  <c r="H86" i="16"/>
  <c r="H85" i="16"/>
  <c r="H84" i="16"/>
  <c r="H83" i="16"/>
  <c r="G82" i="16"/>
  <c r="G87" i="16" s="1"/>
  <c r="G99" i="16" s="1"/>
  <c r="G108" i="16" s="1"/>
  <c r="F82" i="16"/>
  <c r="F87" i="16" s="1"/>
  <c r="F99" i="16" s="1"/>
  <c r="F108" i="16" s="1"/>
  <c r="E82" i="16"/>
  <c r="H81" i="16"/>
  <c r="H80" i="16"/>
  <c r="H79" i="16"/>
  <c r="H77" i="16"/>
  <c r="H76" i="16"/>
  <c r="H75" i="16"/>
  <c r="H74" i="16"/>
  <c r="H73" i="16"/>
  <c r="H72" i="16"/>
  <c r="G71" i="16"/>
  <c r="F71" i="16"/>
  <c r="E71" i="16"/>
  <c r="H70" i="16"/>
  <c r="H69" i="16"/>
  <c r="H68" i="16"/>
  <c r="H67" i="16"/>
  <c r="H66" i="16"/>
  <c r="H71" i="16" s="1"/>
  <c r="G65" i="16"/>
  <c r="F65" i="16"/>
  <c r="E65" i="16"/>
  <c r="H64" i="16"/>
  <c r="H63" i="16"/>
  <c r="H62" i="16"/>
  <c r="H61" i="16"/>
  <c r="H60" i="16"/>
  <c r="H65" i="16" s="1"/>
  <c r="H58" i="16"/>
  <c r="H57" i="16"/>
  <c r="G56" i="16"/>
  <c r="F56" i="16"/>
  <c r="E56" i="16"/>
  <c r="H55" i="16"/>
  <c r="H54" i="16"/>
  <c r="H56" i="16" s="1"/>
  <c r="G53" i="16"/>
  <c r="G59" i="16" s="1"/>
  <c r="F53" i="16"/>
  <c r="F59" i="16" s="1"/>
  <c r="E53" i="16"/>
  <c r="E59" i="16" s="1"/>
  <c r="H52" i="16"/>
  <c r="H51" i="16"/>
  <c r="H53" i="16" s="1"/>
  <c r="H50" i="16"/>
  <c r="H49" i="16"/>
  <c r="H48" i="16"/>
  <c r="H47" i="16"/>
  <c r="H46" i="16"/>
  <c r="H45" i="16"/>
  <c r="H44" i="16"/>
  <c r="H42" i="16"/>
  <c r="G41" i="16"/>
  <c r="F41" i="16"/>
  <c r="E41" i="16"/>
  <c r="H40" i="16"/>
  <c r="H39" i="16"/>
  <c r="H38" i="16"/>
  <c r="H37" i="16"/>
  <c r="H36" i="16"/>
  <c r="H41" i="16" s="1"/>
  <c r="H35" i="16"/>
  <c r="H34" i="16"/>
  <c r="H33" i="16"/>
  <c r="E32" i="16"/>
  <c r="E43" i="16" s="1"/>
  <c r="H31" i="16"/>
  <c r="G30" i="16"/>
  <c r="G32" i="16" s="1"/>
  <c r="G43" i="16" s="1"/>
  <c r="F30" i="16"/>
  <c r="H30" i="16" s="1"/>
  <c r="H32" i="16" s="1"/>
  <c r="G29" i="16"/>
  <c r="F29" i="16"/>
  <c r="E29" i="16"/>
  <c r="H28" i="16"/>
  <c r="H27" i="16"/>
  <c r="H26" i="16"/>
  <c r="H25" i="16"/>
  <c r="H24" i="16"/>
  <c r="H29" i="16" s="1"/>
  <c r="F23" i="16"/>
  <c r="H22" i="16"/>
  <c r="H21" i="16"/>
  <c r="H20" i="16"/>
  <c r="H19" i="16"/>
  <c r="H18" i="16"/>
  <c r="G17" i="16"/>
  <c r="G23" i="16" s="1"/>
  <c r="F17" i="16"/>
  <c r="E17" i="16"/>
  <c r="E23" i="16" s="1"/>
  <c r="H14" i="16"/>
  <c r="H13" i="16"/>
  <c r="H17" i="16" s="1"/>
  <c r="H23" i="16" s="1"/>
  <c r="H12" i="16"/>
  <c r="H11" i="16"/>
  <c r="G141" i="14"/>
  <c r="H140" i="14"/>
  <c r="H139" i="14"/>
  <c r="H138" i="14"/>
  <c r="G137" i="14"/>
  <c r="F137" i="14"/>
  <c r="F141" i="14" s="1"/>
  <c r="E137" i="14"/>
  <c r="E141" i="14" s="1"/>
  <c r="H136" i="14"/>
  <c r="H135" i="14"/>
  <c r="H134" i="14"/>
  <c r="H133" i="14"/>
  <c r="H132" i="14"/>
  <c r="H131" i="14"/>
  <c r="H130" i="14"/>
  <c r="H129" i="14"/>
  <c r="H128" i="14"/>
  <c r="H137" i="14" s="1"/>
  <c r="H141" i="14" s="1"/>
  <c r="G127" i="14"/>
  <c r="G142" i="14" s="1"/>
  <c r="F127" i="14"/>
  <c r="H126" i="14"/>
  <c r="H125" i="14"/>
  <c r="H124" i="14"/>
  <c r="H123" i="14"/>
  <c r="H122" i="14"/>
  <c r="H121" i="14"/>
  <c r="H120" i="14"/>
  <c r="E127" i="14"/>
  <c r="E115" i="14"/>
  <c r="H107" i="14"/>
  <c r="H106" i="14"/>
  <c r="G105" i="14"/>
  <c r="F105" i="14"/>
  <c r="E105" i="14"/>
  <c r="H104" i="14"/>
  <c r="H103" i="14"/>
  <c r="H102" i="14"/>
  <c r="H101" i="14"/>
  <c r="H100" i="14"/>
  <c r="H105" i="14" s="1"/>
  <c r="H98" i="14"/>
  <c r="H97" i="14"/>
  <c r="H96" i="14"/>
  <c r="H95" i="14"/>
  <c r="H94" i="14"/>
  <c r="H93" i="14"/>
  <c r="H92" i="14"/>
  <c r="H91" i="14"/>
  <c r="G90" i="14"/>
  <c r="F90" i="14"/>
  <c r="E90" i="14"/>
  <c r="H89" i="14"/>
  <c r="H88" i="14"/>
  <c r="H86" i="14"/>
  <c r="H85" i="14"/>
  <c r="H84" i="14"/>
  <c r="H83" i="14"/>
  <c r="G82" i="14"/>
  <c r="F82" i="14"/>
  <c r="F87" i="14" s="1"/>
  <c r="F99" i="14" s="1"/>
  <c r="F108" i="14" s="1"/>
  <c r="E82" i="14"/>
  <c r="E87" i="14" s="1"/>
  <c r="H81" i="14"/>
  <c r="H80" i="14"/>
  <c r="H79" i="14"/>
  <c r="H77" i="14"/>
  <c r="H76" i="14"/>
  <c r="H75" i="14"/>
  <c r="H74" i="14"/>
  <c r="H73" i="14"/>
  <c r="H72" i="14"/>
  <c r="G71" i="14"/>
  <c r="F71" i="14"/>
  <c r="E71" i="14"/>
  <c r="H70" i="14"/>
  <c r="H69" i="14"/>
  <c r="H68" i="14"/>
  <c r="H67" i="14"/>
  <c r="H66" i="14"/>
  <c r="H71" i="14" s="1"/>
  <c r="G65" i="14"/>
  <c r="F65" i="14"/>
  <c r="E65" i="14"/>
  <c r="H64" i="14"/>
  <c r="H63" i="14"/>
  <c r="H62" i="14"/>
  <c r="H61" i="14"/>
  <c r="H60" i="14"/>
  <c r="H65" i="14" s="1"/>
  <c r="H58" i="14"/>
  <c r="H57" i="14"/>
  <c r="G56" i="14"/>
  <c r="F56" i="14"/>
  <c r="E56" i="14"/>
  <c r="H55" i="14"/>
  <c r="H56" i="14" s="1"/>
  <c r="H54" i="14"/>
  <c r="G53" i="14"/>
  <c r="G59" i="14" s="1"/>
  <c r="F53" i="14"/>
  <c r="F59" i="14" s="1"/>
  <c r="E53" i="14"/>
  <c r="E59" i="14" s="1"/>
  <c r="H52" i="14"/>
  <c r="H51" i="14"/>
  <c r="H50" i="14"/>
  <c r="H49" i="14"/>
  <c r="H48" i="14"/>
  <c r="H47" i="14"/>
  <c r="H46" i="14"/>
  <c r="H45" i="14"/>
  <c r="H44" i="14"/>
  <c r="G43" i="14"/>
  <c r="H42" i="14"/>
  <c r="G41" i="14"/>
  <c r="F41" i="14"/>
  <c r="E41" i="14"/>
  <c r="H40" i="14"/>
  <c r="H39" i="14"/>
  <c r="H38" i="14"/>
  <c r="H37" i="14"/>
  <c r="H36" i="14"/>
  <c r="H41" i="14" s="1"/>
  <c r="H35" i="14"/>
  <c r="H34" i="14"/>
  <c r="H33" i="14"/>
  <c r="G32" i="14"/>
  <c r="E32" i="14"/>
  <c r="H31" i="14"/>
  <c r="G30" i="14"/>
  <c r="F30" i="14"/>
  <c r="F32" i="14" s="1"/>
  <c r="F43" i="14" s="1"/>
  <c r="G29" i="14"/>
  <c r="F29" i="14"/>
  <c r="E29" i="14"/>
  <c r="H28" i="14"/>
  <c r="H27" i="14"/>
  <c r="H26" i="14"/>
  <c r="H25" i="14"/>
  <c r="H24" i="14"/>
  <c r="H29" i="14" s="1"/>
  <c r="H22" i="14"/>
  <c r="H21" i="14"/>
  <c r="H20" i="14"/>
  <c r="H19" i="14"/>
  <c r="H18" i="14"/>
  <c r="G17" i="14"/>
  <c r="G23" i="14" s="1"/>
  <c r="G78" i="14" s="1"/>
  <c r="F17" i="14"/>
  <c r="F23" i="14" s="1"/>
  <c r="E17" i="14"/>
  <c r="E23" i="14" s="1"/>
  <c r="H14" i="14"/>
  <c r="H13" i="14"/>
  <c r="H12" i="14"/>
  <c r="H11" i="14"/>
  <c r="F109" i="13"/>
  <c r="G109" i="13"/>
  <c r="G142" i="13"/>
  <c r="F141" i="13"/>
  <c r="G141" i="13"/>
  <c r="H141" i="13"/>
  <c r="E141" i="13"/>
  <c r="F137" i="13"/>
  <c r="G137" i="13"/>
  <c r="H137" i="13"/>
  <c r="E137" i="13"/>
  <c r="F105" i="13"/>
  <c r="G105" i="13"/>
  <c r="E105" i="13"/>
  <c r="F90" i="13"/>
  <c r="G90" i="13"/>
  <c r="E90" i="13"/>
  <c r="F82" i="13"/>
  <c r="F87" i="13" s="1"/>
  <c r="G82" i="13"/>
  <c r="G87" i="13" s="1"/>
  <c r="E82" i="13"/>
  <c r="H107" i="13"/>
  <c r="H106" i="13"/>
  <c r="H104" i="13"/>
  <c r="H103" i="13"/>
  <c r="H102" i="13"/>
  <c r="H101" i="13"/>
  <c r="H100" i="13"/>
  <c r="H98" i="13"/>
  <c r="H97" i="13"/>
  <c r="H96" i="13"/>
  <c r="H95" i="13"/>
  <c r="H94" i="13"/>
  <c r="H93" i="13"/>
  <c r="H92" i="13"/>
  <c r="H91" i="13"/>
  <c r="H89" i="13"/>
  <c r="H88" i="13"/>
  <c r="H86" i="13"/>
  <c r="H85" i="13"/>
  <c r="H84" i="13"/>
  <c r="H83" i="13"/>
  <c r="H81" i="13"/>
  <c r="H80" i="13"/>
  <c r="H79" i="13"/>
  <c r="F127" i="13"/>
  <c r="F18" i="2" s="1"/>
  <c r="D9" i="3" s="1"/>
  <c r="G127" i="13"/>
  <c r="E120" i="13"/>
  <c r="E119" i="13"/>
  <c r="E115" i="13"/>
  <c r="F71" i="13"/>
  <c r="G71" i="13"/>
  <c r="E71" i="13"/>
  <c r="F65" i="13"/>
  <c r="G65" i="13"/>
  <c r="E65" i="13"/>
  <c r="F56" i="13"/>
  <c r="G56" i="13"/>
  <c r="E56" i="13"/>
  <c r="F53" i="13"/>
  <c r="G53" i="13"/>
  <c r="E53" i="13"/>
  <c r="F41" i="13"/>
  <c r="G41" i="13"/>
  <c r="E41" i="13"/>
  <c r="H42" i="13"/>
  <c r="H40" i="13"/>
  <c r="H39" i="13"/>
  <c r="H38" i="13"/>
  <c r="H37" i="13"/>
  <c r="H36" i="13"/>
  <c r="H35" i="13"/>
  <c r="H34" i="13"/>
  <c r="H33" i="13"/>
  <c r="F29" i="13"/>
  <c r="G29" i="13"/>
  <c r="E29" i="13"/>
  <c r="F142" i="13" l="1"/>
  <c r="F33" i="2" s="1"/>
  <c r="H127" i="20"/>
  <c r="H142" i="20" s="1"/>
  <c r="E78" i="20"/>
  <c r="H127" i="19"/>
  <c r="H142" i="19" s="1"/>
  <c r="E78" i="19"/>
  <c r="H127" i="16"/>
  <c r="H142" i="16" s="1"/>
  <c r="E78" i="16"/>
  <c r="H53" i="14"/>
  <c r="H43" i="20"/>
  <c r="H59" i="20"/>
  <c r="G78" i="20"/>
  <c r="G109" i="20" s="1"/>
  <c r="H82" i="20"/>
  <c r="F32" i="20"/>
  <c r="F43" i="20" s="1"/>
  <c r="F78" i="20" s="1"/>
  <c r="F109" i="20" s="1"/>
  <c r="E87" i="20"/>
  <c r="E99" i="20" s="1"/>
  <c r="E108" i="20" s="1"/>
  <c r="E109" i="20" s="1"/>
  <c r="H87" i="19"/>
  <c r="H43" i="19"/>
  <c r="H78" i="19" s="1"/>
  <c r="H59" i="19"/>
  <c r="G78" i="19"/>
  <c r="G109" i="19" s="1"/>
  <c r="H82" i="19"/>
  <c r="F32" i="19"/>
  <c r="F43" i="19" s="1"/>
  <c r="F78" i="19" s="1"/>
  <c r="F109" i="19" s="1"/>
  <c r="E87" i="19"/>
  <c r="E99" i="19" s="1"/>
  <c r="E108" i="19" s="1"/>
  <c r="G109" i="18"/>
  <c r="G99" i="18"/>
  <c r="G108" i="18" s="1"/>
  <c r="E78" i="18"/>
  <c r="E109" i="18" s="1"/>
  <c r="G87" i="18"/>
  <c r="H82" i="18"/>
  <c r="F32" i="18"/>
  <c r="F43" i="18" s="1"/>
  <c r="F78" i="18" s="1"/>
  <c r="F109" i="18" s="1"/>
  <c r="E142" i="17"/>
  <c r="E99" i="17"/>
  <c r="E108" i="17" s="1"/>
  <c r="E109" i="17" s="1"/>
  <c r="H43" i="17"/>
  <c r="H59" i="17"/>
  <c r="H78" i="17"/>
  <c r="F78" i="17"/>
  <c r="F99" i="17"/>
  <c r="F108" i="17" s="1"/>
  <c r="F87" i="17"/>
  <c r="H82" i="17"/>
  <c r="E87" i="17"/>
  <c r="G99" i="17"/>
  <c r="G108" i="17" s="1"/>
  <c r="G109" i="17" s="1"/>
  <c r="H87" i="16"/>
  <c r="H43" i="16"/>
  <c r="H59" i="16"/>
  <c r="G78" i="16"/>
  <c r="G109" i="16" s="1"/>
  <c r="H82" i="16"/>
  <c r="F32" i="16"/>
  <c r="F43" i="16" s="1"/>
  <c r="F78" i="16" s="1"/>
  <c r="F109" i="16" s="1"/>
  <c r="E87" i="16"/>
  <c r="E99" i="16" s="1"/>
  <c r="E108" i="16" s="1"/>
  <c r="E142" i="14"/>
  <c r="E99" i="14"/>
  <c r="E108" i="14" s="1"/>
  <c r="H90" i="14"/>
  <c r="F78" i="14"/>
  <c r="F109" i="14" s="1"/>
  <c r="E43" i="14"/>
  <c r="E78" i="14" s="1"/>
  <c r="E109" i="14" s="1"/>
  <c r="H17" i="14"/>
  <c r="H23" i="14" s="1"/>
  <c r="H59" i="14"/>
  <c r="F142" i="14"/>
  <c r="G87" i="14"/>
  <c r="G99" i="14" s="1"/>
  <c r="G108" i="14" s="1"/>
  <c r="G109" i="14" s="1"/>
  <c r="H30" i="14"/>
  <c r="H32" i="14" s="1"/>
  <c r="H43" i="14" s="1"/>
  <c r="H82" i="14"/>
  <c r="H119" i="14"/>
  <c r="H127" i="14" s="1"/>
  <c r="H142" i="14" s="1"/>
  <c r="E127" i="13"/>
  <c r="H90" i="13"/>
  <c r="H82" i="13"/>
  <c r="H105" i="13"/>
  <c r="F99" i="13"/>
  <c r="F108" i="13" s="1"/>
  <c r="G59" i="13"/>
  <c r="E87" i="13"/>
  <c r="E99" i="13" s="1"/>
  <c r="E108" i="13" s="1"/>
  <c r="E109" i="13" s="1"/>
  <c r="G99" i="13"/>
  <c r="G108" i="13" s="1"/>
  <c r="H87" i="13"/>
  <c r="H99" i="13" s="1"/>
  <c r="E59" i="13"/>
  <c r="F59" i="13"/>
  <c r="H41" i="13"/>
  <c r="H28" i="13"/>
  <c r="H27" i="13"/>
  <c r="H26" i="13"/>
  <c r="H25" i="13"/>
  <c r="H24" i="13"/>
  <c r="H12" i="13"/>
  <c r="H13" i="13"/>
  <c r="H14" i="13"/>
  <c r="F17" i="13"/>
  <c r="F23" i="13" s="1"/>
  <c r="G17" i="13"/>
  <c r="G23" i="13" s="1"/>
  <c r="E17" i="13"/>
  <c r="E23" i="13" s="1"/>
  <c r="E18" i="2" l="1"/>
  <c r="C9" i="3" s="1"/>
  <c r="E142" i="13"/>
  <c r="E33" i="2" s="1"/>
  <c r="H78" i="20"/>
  <c r="E109" i="19"/>
  <c r="E109" i="16"/>
  <c r="H78" i="16"/>
  <c r="H143" i="21"/>
  <c r="H87" i="20"/>
  <c r="H99" i="20" s="1"/>
  <c r="H108" i="20" s="1"/>
  <c r="H99" i="19"/>
  <c r="H108" i="19" s="1"/>
  <c r="H109" i="19" s="1"/>
  <c r="H143" i="19" s="1"/>
  <c r="H87" i="18"/>
  <c r="H99" i="18" s="1"/>
  <c r="H108" i="18" s="1"/>
  <c r="H109" i="18" s="1"/>
  <c r="H143" i="18" s="1"/>
  <c r="F109" i="17"/>
  <c r="H87" i="17"/>
  <c r="H99" i="17" s="1"/>
  <c r="H108" i="17" s="1"/>
  <c r="H109" i="17" s="1"/>
  <c r="H143" i="17" s="1"/>
  <c r="H99" i="16"/>
  <c r="H108" i="16" s="1"/>
  <c r="H78" i="14"/>
  <c r="H87" i="14"/>
  <c r="H99" i="14" s="1"/>
  <c r="H108" i="14" s="1"/>
  <c r="H108" i="13"/>
  <c r="H109" i="13" s="1"/>
  <c r="H29" i="13"/>
  <c r="H109" i="20" l="1"/>
  <c r="H143" i="20" s="1"/>
  <c r="H109" i="16"/>
  <c r="H143" i="16" s="1"/>
  <c r="H109" i="14"/>
  <c r="H143" i="14" s="1"/>
  <c r="B19" i="11" l="1"/>
  <c r="M21" i="22" l="1"/>
  <c r="L21" i="22"/>
  <c r="K21" i="22"/>
  <c r="J21" i="22"/>
  <c r="N21" i="22"/>
  <c r="I21" i="22"/>
  <c r="H21" i="22"/>
  <c r="G21" i="22"/>
  <c r="F21" i="22"/>
  <c r="E21" i="22"/>
  <c r="D21" i="22"/>
  <c r="C21" i="22"/>
  <c r="N19" i="22"/>
  <c r="M19" i="22"/>
  <c r="L19" i="22"/>
  <c r="K19" i="22"/>
  <c r="J19" i="22"/>
  <c r="I19" i="22"/>
  <c r="H19" i="22"/>
  <c r="G19" i="22"/>
  <c r="F19" i="22"/>
  <c r="E19" i="22"/>
  <c r="D19" i="22"/>
  <c r="M18" i="22"/>
  <c r="L18" i="22"/>
  <c r="N18" i="22"/>
  <c r="K18" i="22"/>
  <c r="J18" i="22"/>
  <c r="I18" i="22"/>
  <c r="H18" i="22"/>
  <c r="G18" i="22"/>
  <c r="F18" i="22"/>
  <c r="E18" i="22"/>
  <c r="D18" i="22"/>
  <c r="K8" i="22"/>
  <c r="J8" i="22"/>
  <c r="I8" i="22"/>
  <c r="H8" i="22"/>
  <c r="G8" i="22"/>
  <c r="F8" i="22"/>
  <c r="E8" i="22"/>
  <c r="D8" i="22"/>
  <c r="C8" i="22"/>
  <c r="H11" i="22"/>
  <c r="I11" i="22"/>
  <c r="J11" i="22"/>
  <c r="G11" i="22"/>
  <c r="F11" i="22"/>
  <c r="E11" i="22"/>
  <c r="D11" i="22"/>
  <c r="N7" i="22"/>
  <c r="M7" i="22"/>
  <c r="K7" i="22"/>
  <c r="I7" i="22"/>
  <c r="H7" i="22"/>
  <c r="G7" i="22"/>
  <c r="F7" i="22"/>
  <c r="E7" i="22"/>
  <c r="D7" i="22"/>
  <c r="C7" i="22"/>
  <c r="O16" i="22"/>
  <c r="E10" i="22"/>
  <c r="J16" i="22" l="1"/>
  <c r="L16" i="22"/>
  <c r="M16" i="22"/>
  <c r="F16" i="22"/>
  <c r="C16" i="22"/>
  <c r="H16" i="22"/>
  <c r="E16" i="22"/>
  <c r="I16" i="22"/>
  <c r="G16" i="22"/>
  <c r="N16" i="22"/>
  <c r="K16" i="22"/>
  <c r="D16" i="22"/>
  <c r="D23" i="9" l="1"/>
  <c r="C16" i="10" l="1"/>
  <c r="C19" i="11"/>
  <c r="D17" i="11"/>
  <c r="D16" i="11"/>
  <c r="D13" i="11"/>
  <c r="D10" i="11"/>
  <c r="D9" i="11"/>
  <c r="D19" i="11" s="1"/>
  <c r="C36" i="5" l="1"/>
  <c r="C21" i="4"/>
  <c r="C31" i="4" s="1"/>
  <c r="H140" i="13" l="1"/>
  <c r="H139" i="13"/>
  <c r="H138" i="13"/>
  <c r="H136" i="13"/>
  <c r="H135" i="13"/>
  <c r="H134" i="13"/>
  <c r="H133" i="13"/>
  <c r="H132" i="13"/>
  <c r="H131" i="13"/>
  <c r="H130" i="13"/>
  <c r="H129" i="13"/>
  <c r="H128" i="13"/>
  <c r="H126" i="13"/>
  <c r="H125" i="13"/>
  <c r="H124" i="13"/>
  <c r="H15" i="2" s="1"/>
  <c r="E11" i="5" s="1"/>
  <c r="H123" i="13"/>
  <c r="H14" i="2" s="1"/>
  <c r="H122" i="13"/>
  <c r="H121" i="13"/>
  <c r="H12" i="2" s="1"/>
  <c r="E11" i="4" s="1"/>
  <c r="H120" i="13"/>
  <c r="H119" i="13"/>
  <c r="H77" i="13"/>
  <c r="H76" i="13"/>
  <c r="H74" i="13"/>
  <c r="H73" i="13"/>
  <c r="H72" i="13"/>
  <c r="H70" i="13"/>
  <c r="H69" i="13"/>
  <c r="H68" i="13"/>
  <c r="H67" i="13"/>
  <c r="H66" i="13"/>
  <c r="H64" i="13"/>
  <c r="H63" i="13"/>
  <c r="H62" i="13"/>
  <c r="H61" i="13"/>
  <c r="H60" i="13"/>
  <c r="H58" i="13"/>
  <c r="H57" i="13"/>
  <c r="H55" i="13"/>
  <c r="H54" i="13"/>
  <c r="H52" i="13"/>
  <c r="H51" i="13"/>
  <c r="H50" i="13"/>
  <c r="H49" i="13"/>
  <c r="H48" i="13"/>
  <c r="H47" i="13"/>
  <c r="H46" i="13"/>
  <c r="H45" i="13"/>
  <c r="H44" i="13"/>
  <c r="G30" i="13"/>
  <c r="F30" i="13"/>
  <c r="H22" i="13"/>
  <c r="H21" i="13"/>
  <c r="H20" i="13"/>
  <c r="H19" i="13"/>
  <c r="H18" i="13"/>
  <c r="C22" i="22" l="1"/>
  <c r="N22" i="22"/>
  <c r="N28" i="22" s="1"/>
  <c r="J22" i="22"/>
  <c r="J28" i="22" s="1"/>
  <c r="F22" i="22"/>
  <c r="F28" i="22" s="1"/>
  <c r="M22" i="22"/>
  <c r="M28" i="22" s="1"/>
  <c r="I22" i="22"/>
  <c r="I28" i="22" s="1"/>
  <c r="E22" i="22"/>
  <c r="E28" i="22" s="1"/>
  <c r="L22" i="22"/>
  <c r="L28" i="22" s="1"/>
  <c r="H22" i="22"/>
  <c r="H28" i="22" s="1"/>
  <c r="D22" i="22"/>
  <c r="D28" i="22" s="1"/>
  <c r="K22" i="22"/>
  <c r="K28" i="22" s="1"/>
  <c r="G22" i="22"/>
  <c r="G28" i="22" s="1"/>
  <c r="E21" i="4"/>
  <c r="E31" i="4" s="1"/>
  <c r="E32" i="4" s="1"/>
  <c r="E33" i="4" s="1"/>
  <c r="H127" i="13"/>
  <c r="H71" i="13"/>
  <c r="H56" i="13"/>
  <c r="H53" i="13"/>
  <c r="H65" i="13"/>
  <c r="F32" i="13"/>
  <c r="F43" i="13" s="1"/>
  <c r="G32" i="13"/>
  <c r="G43" i="13" s="1"/>
  <c r="H31" i="13"/>
  <c r="E32" i="13"/>
  <c r="E43" i="13" s="1"/>
  <c r="H75" i="13"/>
  <c r="E22" i="5"/>
  <c r="E36" i="5" s="1"/>
  <c r="C37" i="5" s="1"/>
  <c r="C38" i="5" s="1"/>
  <c r="H18" i="2" l="1"/>
  <c r="H142" i="13"/>
  <c r="F78" i="13"/>
  <c r="E78" i="13"/>
  <c r="G78" i="13"/>
  <c r="H59" i="13"/>
  <c r="H30" i="13"/>
  <c r="H11" i="13"/>
  <c r="H33" i="2" l="1"/>
  <c r="H34" i="2" s="1"/>
  <c r="H143" i="13"/>
  <c r="H32" i="13"/>
  <c r="H43" i="13" s="1"/>
  <c r="H17" i="13"/>
  <c r="F10" i="3"/>
  <c r="H23" i="13" l="1"/>
  <c r="F9" i="3"/>
  <c r="D14" i="9"/>
  <c r="B14" i="9"/>
  <c r="H78" i="13" l="1"/>
  <c r="C14" i="9"/>
  <c r="O28" i="22"/>
  <c r="C28" i="22"/>
  <c r="C29" i="22" s="1"/>
  <c r="D29" i="22" l="1"/>
  <c r="E29" i="22" s="1"/>
  <c r="F29" i="22" s="1"/>
  <c r="G29" i="22" s="1"/>
  <c r="H29" i="22" s="1"/>
  <c r="I29" i="22" s="1"/>
  <c r="J29" i="22" s="1"/>
  <c r="K29" i="22" s="1"/>
  <c r="L29" i="22" s="1"/>
  <c r="M29" i="22" s="1"/>
  <c r="N29" i="22" s="1"/>
</calcChain>
</file>

<file path=xl/sharedStrings.xml><?xml version="1.0" encoding="utf-8"?>
<sst xmlns="http://schemas.openxmlformats.org/spreadsheetml/2006/main" count="4142" uniqueCount="825">
  <si>
    <t>Forintban</t>
  </si>
  <si>
    <t>Kötelező feladatok</t>
  </si>
  <si>
    <t>Önként vállalt feladatok</t>
  </si>
  <si>
    <t>Államigazgatási feladatok</t>
  </si>
  <si>
    <t>Összesen</t>
  </si>
  <si>
    <t>1.</t>
  </si>
  <si>
    <t>Helyi önkormányzatok működésének általános támogatása</t>
  </si>
  <si>
    <t>2.</t>
  </si>
  <si>
    <t>Elvonások és befizetések bevételei</t>
  </si>
  <si>
    <t>3.</t>
  </si>
  <si>
    <t>Felhalmozási célú önkormányzati támogatások</t>
  </si>
  <si>
    <t>5.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</si>
  <si>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</si>
  <si>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</si>
  <si>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</si>
  <si>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</si>
  <si>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</si>
  <si>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Egyéb működési bevételek</t>
  </si>
  <si>
    <t>6.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</si>
  <si>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</si>
  <si>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</si>
  <si>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</si>
  <si>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</si>
  <si>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</si>
  <si>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8.</t>
  </si>
  <si>
    <t>9.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</si>
  <si>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</si>
  <si>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</si>
  <si>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</si>
  <si>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</si>
  <si>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Külföldi értékpapírok kibocsátása</t>
  </si>
  <si>
    <t>Adóssághoz nem kapcsolódó származékos ügyletek bevételei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</si>
  <si>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</si>
  <si>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</si>
  <si>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</si>
  <si>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</si>
  <si>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</si>
  <si>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</si>
  <si>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Egyéb felhalmozási kiadások</t>
  </si>
  <si>
    <t>4.</t>
  </si>
  <si>
    <t>7.</t>
  </si>
  <si>
    <t>Államháztartáson belüli megelőlegezések folyósítása</t>
  </si>
  <si>
    <t>Államháztartáson belüli megelőlegezések visszafizetése</t>
  </si>
  <si>
    <t>Pénzügyi lízing kiadásai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</si>
  <si>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</si>
  <si>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</si>
  <si>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</si>
  <si>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</si>
  <si>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</t>
  </si>
  <si>
    <t>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</si>
  <si>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</si>
  <si>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</si>
  <si>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</si>
  <si>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</si>
  <si>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</si>
  <si>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</si>
  <si>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</si>
  <si>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</si>
  <si>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</si>
  <si>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</si>
  <si>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</si>
  <si>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 (működési)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</si>
  <si>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</si>
  <si>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</si>
  <si>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</si>
  <si>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</si>
  <si>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</si>
  <si>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</si>
  <si>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</si>
  <si>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</si>
  <si>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</si>
  <si>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</si>
  <si>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</si>
  <si>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</si>
  <si>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</si>
  <si>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</si>
  <si>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</si>
  <si>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</si>
  <si>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</si>
  <si>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</si>
  <si>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</si>
  <si>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</si>
  <si>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</si>
  <si>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</si>
  <si>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</si>
  <si>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</si>
  <si>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</si>
  <si>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</si>
  <si>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</si>
  <si>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</si>
  <si>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Egyéb finanszírozási kiadások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</si>
  <si>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</si>
  <si>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</si>
  <si>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</si>
  <si>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</si>
  <si>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</si>
  <si>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</si>
  <si>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</si>
  <si>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</si>
  <si>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-</t>
  </si>
  <si>
    <t>Költségvetési többlet:</t>
  </si>
  <si>
    <t>25.</t>
  </si>
  <si>
    <t>Tárgyévi  hiány:</t>
  </si>
  <si>
    <t>Tárgyévi  többlet:</t>
  </si>
  <si>
    <t>II. Felhalmozási célú bevételek és kiadások mérlege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</si>
  <si>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</si>
  <si>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</si>
  <si>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</si>
  <si>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</si>
  <si>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</si>
  <si>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</si>
  <si>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</si>
  <si>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</si>
  <si>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Tartalékok (felhalmozási)</t>
  </si>
  <si>
    <t>Tartalékok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</si>
  <si>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</si>
  <si>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</si>
  <si>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</si>
  <si>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</si>
  <si>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</si>
  <si>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</si>
  <si>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</si>
  <si>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</si>
  <si>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</si>
  <si>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</si>
  <si>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</si>
  <si>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</si>
  <si>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</si>
  <si>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</si>
  <si>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</si>
  <si>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</si>
  <si>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</si>
  <si>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</si>
  <si>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</si>
  <si>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</si>
  <si>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</si>
  <si>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</si>
  <si>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</si>
  <si>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Sor-szám</t>
  </si>
  <si>
    <t>Összesen:</t>
  </si>
  <si>
    <t>Beruházási (felhalmozási) kiadások előirányzata célonként</t>
  </si>
  <si>
    <t>Beruházás  megnevezése</t>
  </si>
  <si>
    <t>VEKOP-6.2.2-15-2016-00000 pályázat</t>
  </si>
  <si>
    <t>ÖSSZESEN:</t>
  </si>
  <si>
    <t>Felújítási (felhalmozási) kiadások előirányzata célonként</t>
  </si>
  <si>
    <t>Felújítás  megnevezése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</si>
  <si>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</si>
  <si>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</si>
  <si>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</si>
  <si>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</si>
  <si>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</si>
  <si>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</si>
  <si>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</si>
  <si>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</si>
  <si>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</si>
  <si>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</si>
  <si>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</si>
  <si>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</si>
  <si>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</si>
  <si>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Ssz.</t>
  </si>
  <si>
    <t>Feladat (működési cél)</t>
  </si>
  <si>
    <t>Feladat (felhalmozási cél)</t>
  </si>
  <si>
    <t xml:space="preserve">Pénzeszközátadások előirányzata </t>
  </si>
  <si>
    <t xml:space="preserve"> Forintban</t>
  </si>
  <si>
    <t>Pénzeszközátadás megnevezése</t>
  </si>
  <si>
    <t>Működési célú pénzeszközátadás</t>
  </si>
  <si>
    <t>Felhalmozási célú pénzeszközátadás</t>
  </si>
  <si>
    <t>(4=2+3)</t>
  </si>
  <si>
    <t>Kerepesi Községszolgáltató Nonprofit Kft.</t>
  </si>
  <si>
    <t>Sportfeladatok támogatása</t>
  </si>
  <si>
    <t>Civil szervezetek támogatása</t>
  </si>
  <si>
    <t>Polgárőrség támogatása</t>
  </si>
  <si>
    <t>Gödöllő-Vác Térségi Vízgazd.Társulás</t>
  </si>
  <si>
    <t>Horváth házaspár életjáradék</t>
  </si>
  <si>
    <t>Helyi közösségi közlekedés támogatása</t>
  </si>
  <si>
    <t>Nem közművel összegyűjtött háztartási szennyvíz ártalmatlanítása</t>
  </si>
  <si>
    <t>III.</t>
  </si>
  <si>
    <t>Gyermekétkeztetés üzemeltetési támogatása</t>
  </si>
  <si>
    <t>IV.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</si>
  <si>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</si>
  <si>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</si>
  <si>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</si>
  <si>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</si>
  <si>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</si>
  <si>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>Éves engedélyezett létszám előirányzat (fő)</t>
  </si>
  <si>
    <t>Babaliget Bölcsőde</t>
  </si>
  <si>
    <t>Forrás Művelődési Ház</t>
  </si>
  <si>
    <t>Szociális Alapszolgáltatási Központ</t>
  </si>
  <si>
    <t>Önkormányzat irányítása alá tartozó költségvetési szervek összesen</t>
  </si>
  <si>
    <t>Elszámolásból származó bevételek</t>
  </si>
  <si>
    <t xml:space="preserve"> </t>
  </si>
  <si>
    <t>Sorszám</t>
  </si>
  <si>
    <t>14</t>
  </si>
  <si>
    <t xml:space="preserve">Értékesítési és forgalmi adók </t>
  </si>
  <si>
    <t>Beruházás</t>
  </si>
  <si>
    <t>Felújítás</t>
  </si>
  <si>
    <t>Lakott külterülettel kapcsolatos feladatok támogatása</t>
  </si>
  <si>
    <t>Polgármesteri illetmény támogatása</t>
  </si>
  <si>
    <t>Család- és gyermekjóléti szolgálat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</si>
  <si>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</si>
  <si>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</si>
  <si>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</si>
  <si>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 xml:space="preserve">   Bursa Hungarica (ellátottak pénzbeli juttatásai között szerepel 1.850.000)</t>
  </si>
  <si>
    <t>Általános céltartalék</t>
  </si>
  <si>
    <t>Előirányzat-felhasználási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</si>
  <si>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</si>
  <si>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</si>
  <si>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</si>
  <si>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</si>
  <si>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</si>
  <si>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</si>
  <si>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</si>
  <si>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</si>
  <si>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</si>
  <si>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</si>
  <si>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</si>
  <si>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</si>
  <si>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</si>
  <si>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</si>
  <si>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</si>
  <si>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</si>
  <si>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</si>
  <si>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</si>
  <si>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</si>
  <si>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</si>
  <si>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</si>
  <si>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</si>
  <si>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Nemzetiségi Önkormányzatok</t>
  </si>
  <si>
    <t>Széchenyi Általános Iskola</t>
  </si>
  <si>
    <t>2020. évi előirányzat összesen</t>
  </si>
  <si>
    <t>Rákóczi Szövetség</t>
  </si>
  <si>
    <t>2020. évi előirányzat</t>
  </si>
  <si>
    <t>VEKOP pályázat</t>
  </si>
  <si>
    <t>Alföldi u. felújítása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</si>
  <si>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</si>
  <si>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</si>
  <si>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</si>
  <si>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</si>
  <si>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</si>
  <si>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</si>
  <si>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</si>
  <si>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</si>
  <si>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</si>
  <si>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B116</t>
  </si>
  <si>
    <t>2020. évi eredeti előirányzat</t>
  </si>
  <si>
    <t>B11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</si>
  <si>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</si>
  <si>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</si>
  <si>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</si>
  <si>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</si>
  <si>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B12</t>
  </si>
  <si>
    <t>B13</t>
  </si>
  <si>
    <t>B14</t>
  </si>
  <si>
    <t>B15</t>
  </si>
  <si>
    <t>B16</t>
  </si>
  <si>
    <t>01</t>
  </si>
  <si>
    <t>02</t>
  </si>
  <si>
    <t>03</t>
  </si>
  <si>
    <t>04</t>
  </si>
  <si>
    <t>05</t>
  </si>
  <si>
    <t>06</t>
  </si>
  <si>
    <t>07</t>
  </si>
  <si>
    <t>Önkormányzatok működési támogatásai (=01+…+06)</t>
  </si>
  <si>
    <t>08</t>
  </si>
  <si>
    <t>09</t>
  </si>
  <si>
    <t>10</t>
  </si>
  <si>
    <t>11</t>
  </si>
  <si>
    <t>12</t>
  </si>
  <si>
    <t>13</t>
  </si>
  <si>
    <t>Működési célú támogatások államháztartáson belülről (=07+…+12)</t>
  </si>
  <si>
    <t>B1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</si>
  <si>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</si>
  <si>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</si>
  <si>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</si>
  <si>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</si>
  <si>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15</t>
  </si>
  <si>
    <t>16</t>
  </si>
  <si>
    <t>17</t>
  </si>
  <si>
    <t>18</t>
  </si>
  <si>
    <t>B21</t>
  </si>
  <si>
    <t>B22</t>
  </si>
  <si>
    <t>B23</t>
  </si>
  <si>
    <t>B24</t>
  </si>
  <si>
    <t>B25</t>
  </si>
  <si>
    <t>Felhalmozási célú támogatások államháztartáson belülről (=14+…+18)</t>
  </si>
  <si>
    <t>B2</t>
  </si>
  <si>
    <t>19</t>
  </si>
  <si>
    <t>20</t>
  </si>
  <si>
    <t>21</t>
  </si>
  <si>
    <t>Magánszemélyek jövedelemadói</t>
  </si>
  <si>
    <t>B311</t>
  </si>
  <si>
    <t xml:space="preserve">Társaságok jövedelemadói </t>
  </si>
  <si>
    <t>B312</t>
  </si>
  <si>
    <t>22</t>
  </si>
  <si>
    <t>Jövedelemadók (=20+21)</t>
  </si>
  <si>
    <t>B31</t>
  </si>
  <si>
    <t>23</t>
  </si>
  <si>
    <t>24</t>
  </si>
  <si>
    <t>25</t>
  </si>
  <si>
    <t>26</t>
  </si>
  <si>
    <t>27</t>
  </si>
  <si>
    <t>28</t>
  </si>
  <si>
    <t>29</t>
  </si>
  <si>
    <t>30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</si>
  <si>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</si>
  <si>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</si>
  <si>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</si>
  <si>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</si>
  <si>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</si>
  <si>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</si>
  <si>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</si>
  <si>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</si>
  <si>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</si>
  <si>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</si>
  <si>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</si>
  <si>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</si>
  <si>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</si>
  <si>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</si>
  <si>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</si>
  <si>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</si>
  <si>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</si>
  <si>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</si>
  <si>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</si>
  <si>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</si>
  <si>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</si>
  <si>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</si>
  <si>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32</t>
  </si>
  <si>
    <t>33</t>
  </si>
  <si>
    <t>B401</t>
  </si>
  <si>
    <t>B402</t>
  </si>
  <si>
    <t>Közvetített szolgáltatások ellenértéke</t>
  </si>
  <si>
    <t>B403</t>
  </si>
  <si>
    <t>B404</t>
  </si>
  <si>
    <t>B405</t>
  </si>
  <si>
    <t>Kiszámlázott általános forgalmi adó</t>
  </si>
  <si>
    <t>B406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</si>
  <si>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</si>
  <si>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</si>
  <si>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</si>
  <si>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</si>
  <si>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</si>
  <si>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</si>
  <si>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</si>
  <si>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</si>
  <si>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</si>
  <si>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</si>
  <si>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</si>
  <si>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</si>
  <si>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</si>
  <si>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</si>
  <si>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</si>
  <si>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B411</t>
  </si>
  <si>
    <t>Működési bevételek (=34+…+40+43+46+...+48)</t>
  </si>
  <si>
    <t>B4</t>
  </si>
  <si>
    <t>B51</t>
  </si>
  <si>
    <t>B52</t>
  </si>
  <si>
    <t>B53</t>
  </si>
  <si>
    <t>B54</t>
  </si>
  <si>
    <t>B55</t>
  </si>
  <si>
    <t>Felhalmozási bevételek (=50+…+54)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</si>
  <si>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</si>
  <si>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</si>
  <si>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</si>
  <si>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</si>
  <si>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</si>
  <si>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</si>
  <si>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</si>
  <si>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</si>
  <si>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</si>
  <si>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</si>
  <si>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</si>
  <si>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(=56+…+60)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</si>
  <si>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</si>
  <si>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</si>
  <si>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</si>
  <si>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</si>
  <si>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</si>
  <si>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</si>
  <si>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</si>
  <si>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</si>
  <si>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</si>
  <si>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</si>
  <si>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</si>
  <si>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Felhalmozási célú átvett pénzeszközök (=62+…+66)</t>
  </si>
  <si>
    <t>B7</t>
  </si>
  <si>
    <t>Költségvetési bevételek (=13+19+33+49+55+61+67)</t>
  </si>
  <si>
    <t>B1-B7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</si>
  <si>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</si>
  <si>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</si>
  <si>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</si>
  <si>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</si>
  <si>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</si>
  <si>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</si>
  <si>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</si>
  <si>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</si>
  <si>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</si>
  <si>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</si>
  <si>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</si>
  <si>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</si>
  <si>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</si>
  <si>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</si>
  <si>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</si>
  <si>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</si>
  <si>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</si>
  <si>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</si>
  <si>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</si>
  <si>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</si>
  <si>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</si>
  <si>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</si>
  <si>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</si>
  <si>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</si>
  <si>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</si>
  <si>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</si>
  <si>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</si>
  <si>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</si>
  <si>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</si>
  <si>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</si>
  <si>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</si>
  <si>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</si>
  <si>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</si>
  <si>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</si>
  <si>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</si>
  <si>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</si>
  <si>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</si>
  <si>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</si>
  <si>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</si>
  <si>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</si>
  <si>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 xml:space="preserve">Személyi juttatások </t>
  </si>
  <si>
    <t>K4</t>
  </si>
  <si>
    <t>K5</t>
  </si>
  <si>
    <t xml:space="preserve">Egyéb működési célú kiadások </t>
  </si>
  <si>
    <t>K6</t>
  </si>
  <si>
    <t xml:space="preserve">Beruházások </t>
  </si>
  <si>
    <t>K7</t>
  </si>
  <si>
    <t>K8</t>
  </si>
  <si>
    <t>Egyéb felhalmozási célú kiadások</t>
  </si>
  <si>
    <t>K1-K8</t>
  </si>
  <si>
    <t>Költségvetési kiadások (=01…+08)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</si>
  <si>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</si>
  <si>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</si>
  <si>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</si>
  <si>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</si>
  <si>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</si>
  <si>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</si>
  <si>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</si>
  <si>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</si>
  <si>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</si>
  <si>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</si>
  <si>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</si>
  <si>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</si>
  <si>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</si>
  <si>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</si>
  <si>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</si>
  <si>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B812</t>
  </si>
  <si>
    <t>B8131</t>
  </si>
  <si>
    <t>B8132</t>
  </si>
  <si>
    <t>B813</t>
  </si>
  <si>
    <t>B814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</si>
  <si>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</si>
  <si>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</si>
  <si>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</si>
  <si>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</si>
  <si>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</si>
  <si>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</si>
  <si>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</si>
  <si>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</si>
  <si>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</si>
  <si>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</si>
  <si>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</si>
  <si>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B819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</si>
  <si>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</si>
  <si>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</si>
  <si>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</si>
  <si>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</si>
  <si>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</si>
  <si>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</si>
  <si>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</si>
  <si>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</si>
  <si>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</si>
  <si>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</si>
  <si>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B82</t>
  </si>
  <si>
    <t>B83</t>
  </si>
  <si>
    <t>Váltóbevételek</t>
  </si>
  <si>
    <t>B84</t>
  </si>
  <si>
    <t>B8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</si>
  <si>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</si>
  <si>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</si>
  <si>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</si>
  <si>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</si>
  <si>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</si>
  <si>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</si>
  <si>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</si>
  <si>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</si>
  <si>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</si>
  <si>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</si>
  <si>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</si>
  <si>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</si>
  <si>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</si>
  <si>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</si>
  <si>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</si>
  <si>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</si>
  <si>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</si>
  <si>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Hitel-, kölcsönfelvétel pénzügyi vállalkozástól (=69+70+71)</t>
  </si>
  <si>
    <t>Belföldi értékpapírok bevételei (=73-…+76)</t>
  </si>
  <si>
    <t>Maradvány igénybevétele (=78+79)</t>
  </si>
  <si>
    <t>87</t>
  </si>
  <si>
    <t>88</t>
  </si>
  <si>
    <t>Tulajdonosi kölcsönök bevételei (=86+87)</t>
  </si>
  <si>
    <t>Belföldi finanszírozás bevételei (=72+77+80+…+85+88)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</si>
  <si>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</si>
  <si>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</si>
  <si>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</si>
  <si>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</si>
  <si>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</si>
  <si>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</si>
  <si>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</si>
  <si>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</si>
  <si>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</si>
  <si>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</si>
  <si>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Külföldi finanszírozás bevételei (=90+…+94)</t>
  </si>
  <si>
    <t>Finanszírozási bevételek (=89+95+96+97)</t>
  </si>
  <si>
    <t>99</t>
  </si>
  <si>
    <t>BEVÉTELEK ÖSSZESEN: (68+98)</t>
  </si>
  <si>
    <t>B1-B8</t>
  </si>
  <si>
    <t>K91</t>
  </si>
  <si>
    <t>K92</t>
  </si>
  <si>
    <t>K911</t>
  </si>
  <si>
    <t>K912</t>
  </si>
  <si>
    <t>K913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</si>
  <si>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</si>
  <si>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</si>
  <si>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</si>
  <si>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</si>
  <si>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</si>
  <si>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K917</t>
  </si>
  <si>
    <t>Központi költségvetés sajátos finanszírozási kiadásai</t>
  </si>
  <si>
    <t>K918</t>
  </si>
  <si>
    <t>K919</t>
  </si>
  <si>
    <t>Adóssághoz nem kapcsolódó származékos ügyletek kiadásai</t>
  </si>
  <si>
    <t>K93</t>
  </si>
  <si>
    <t>Váltókiadások</t>
  </si>
  <si>
    <t>K94</t>
  </si>
  <si>
    <t>K9</t>
  </si>
  <si>
    <t>Hitel-, kölcsöntörlesztés államháztartáson kívülre</t>
  </si>
  <si>
    <t xml:space="preserve">Belföldi értékpapírok kiadásai </t>
  </si>
  <si>
    <t xml:space="preserve">Tulajdonosi kölcsönök kiadásai </t>
  </si>
  <si>
    <t>Belföldi finanszírozás kiadásai (=10...+18)</t>
  </si>
  <si>
    <t>Külföldi finanszírozás kiadásai</t>
  </si>
  <si>
    <t>Finanszírozási kiadások (=19…+22)</t>
  </si>
  <si>
    <t>KIADÁSOK ÖSSZESEN: (09+23)</t>
  </si>
  <si>
    <t>K1-K9</t>
  </si>
  <si>
    <t>Polgármesteri Hivatal</t>
  </si>
  <si>
    <t>9.1. melléklet a... önkormányzati rendelethez</t>
  </si>
  <si>
    <t>9.2. melléklet a... önkormányzati rendelethez</t>
  </si>
  <si>
    <t>9.3. melléklet a ... önkormányzati rendelethez</t>
  </si>
  <si>
    <t>9.4. melléklet a ... önkormányzati rendelethez</t>
  </si>
  <si>
    <t>9.5. melléklet a ... önkormányzati rendelethez</t>
  </si>
  <si>
    <t>Szabó Magda Városi Könyvtár</t>
  </si>
  <si>
    <t>9.6. melléklet a ... önkormányzati rendelethez</t>
  </si>
  <si>
    <t>9.7. melléklet a ... önkormányzati rendelethez</t>
  </si>
  <si>
    <t>9.8. melléklet a ... önkormányzati rendelethez</t>
  </si>
  <si>
    <t>1. melléklet a... önkormányzati rendelethez</t>
  </si>
  <si>
    <t>BEVÉTELEK</t>
  </si>
  <si>
    <t>KIADÁSOK</t>
  </si>
  <si>
    <t>2. melléklet a... önkormányzati rendelethez</t>
  </si>
  <si>
    <t>térfigyelő kamera</t>
  </si>
  <si>
    <t>Csipkay-tanya</t>
  </si>
  <si>
    <t>6.1. melléklet a …... Önkormányzati rendelethez</t>
  </si>
  <si>
    <t>Mártírok útja felújítás</t>
  </si>
  <si>
    <t>6.2. melléklet a ... önkormányzati rendelethez</t>
  </si>
  <si>
    <t>o.</t>
  </si>
  <si>
    <t>Jogcím száma</t>
  </si>
  <si>
    <t xml:space="preserve">Jogcím megnevezése </t>
  </si>
  <si>
    <t>Forint</t>
  </si>
  <si>
    <t>I.1.a</t>
  </si>
  <si>
    <t>Önkormányzati hivatal működésének támogatása - elismert hivatali létszám alapján</t>
  </si>
  <si>
    <t>I.1.a - I.1.f</t>
  </si>
  <si>
    <t>Önkormányzati hivatal működésének támogatása - beszámítás után</t>
  </si>
  <si>
    <t>I.1.b</t>
  </si>
  <si>
    <t>Támogatás összesen</t>
  </si>
  <si>
    <t>I.1.ba</t>
  </si>
  <si>
    <t>A zöldterület-gazdálkodással kapcsolatos feladatok ellátásának támogatása</t>
  </si>
  <si>
    <t>I.1.bb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</si>
  <si>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</si>
  <si>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</si>
  <si>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</si>
  <si>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</si>
  <si>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</si>
  <si>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I.1.b - I.1.f</t>
  </si>
  <si>
    <t>Támogatás összesen - beszámítás után</t>
  </si>
  <si>
    <t>I.1.ba - I.1.f</t>
  </si>
  <si>
    <t>A zöldterület-gazdálkodással kapcsolatos feladatok ellátásának támogatása - beszámítás után</t>
  </si>
  <si>
    <t>I.1.bb - I.1.f</t>
  </si>
  <si>
    <t>Közvilágítás fenntartásának támogatása - beszámítás után</t>
  </si>
  <si>
    <t>I.1.bc - I.1.f</t>
  </si>
  <si>
    <t>Köztemető fenntartással kapcsolatos feladatok támogatása - beszámítás után</t>
  </si>
  <si>
    <t>I.1.bd - I.1.f</t>
  </si>
  <si>
    <t>Közutak fenntartásának támogatása - beszámítás után</t>
  </si>
  <si>
    <t>I.1.c</t>
  </si>
  <si>
    <t>Egyéb önkormányzati feladatok támogatása</t>
  </si>
  <si>
    <t>I.1.c - I.1.f</t>
  </si>
  <si>
    <t>Egyéb önkormányzati feladatok támogatása - beszámítás után</t>
  </si>
  <si>
    <t>I.1.d</t>
  </si>
  <si>
    <t>I.1.d - I.1.f</t>
  </si>
  <si>
    <t>Lakott külterülettel kapcsolatos feladatok támogatása - beszámítás után</t>
  </si>
  <si>
    <t>I.1.e</t>
  </si>
  <si>
    <t>Üdülőhelyi feladatok támogatása</t>
  </si>
  <si>
    <t>I.1.e - I.1.f</t>
  </si>
  <si>
    <t>Üdülőhelyi feladatok támogatása - beszámítás után</t>
  </si>
  <si>
    <t>I.1.f beszámítás</t>
  </si>
  <si>
    <t>Beszámítás</t>
  </si>
  <si>
    <t>I.1.f kiegészítés</t>
  </si>
  <si>
    <t>I.1. jogcímekhez kapcsolódó kiegészítés</t>
  </si>
  <si>
    <t>I.1. - I.1.f</t>
  </si>
  <si>
    <t>A települési önkormányzatok működésének támogatása beszámítás és kiegészítés után</t>
  </si>
  <si>
    <t>I.1.f Info</t>
  </si>
  <si>
    <t>Nem teljesült beszámítás/szolidaritási hozzájárulás alapja</t>
  </si>
  <si>
    <t>V. SZH</t>
  </si>
  <si>
    <t>Szolidaritási hozzájárulás</t>
  </si>
  <si>
    <t>I.2.</t>
  </si>
  <si>
    <t>I.3.</t>
  </si>
  <si>
    <t>Határátkelőhelyek fenntartásának támogatása</t>
  </si>
  <si>
    <t>I.5.</t>
  </si>
  <si>
    <t xml:space="preserve">I. </t>
  </si>
  <si>
    <t>A helyi önkormányzatok működésének általános támogatása összesen</t>
  </si>
  <si>
    <t>II.1. Pedagógusok, és az e pedagógusok nevelő munkáját közvetlenül segítők bértámogatása</t>
  </si>
  <si>
    <t>Óvoda napi nyitvatartási ideje eléri a nyolc órát</t>
  </si>
  <si>
    <t>II.1. (1)</t>
  </si>
  <si>
    <t>Pedagógusok elismert létszáma</t>
  </si>
  <si>
    <t>II.1. (2)</t>
  </si>
  <si>
    <t>pedagógus szakképzettséggel nem rendelkező, pedagógusok nevelő munkáját közvetlenül segítők száma a Köznev. tv. 2. melléklete szerint</t>
  </si>
  <si>
    <t>II.1. (3)</t>
  </si>
  <si>
    <t>pedagógus szakképzettséggel rendelkező, pedagógusok nevelő munkáját közvetlenül segítők száma a Köznev. tv. 2. melléklete szerint</t>
  </si>
  <si>
    <t>Óvoda napi nyitvatartási ideje nem éri el a nyolc órát, de eléri a hat órát</t>
  </si>
  <si>
    <t>II.1. (11)</t>
  </si>
  <si>
    <t>II.1. (12)</t>
  </si>
  <si>
    <t>II.1. (13)</t>
  </si>
  <si>
    <t>II.2. Óvodaműködtetési támogatás</t>
  </si>
  <si>
    <t>II.2. (1)</t>
  </si>
  <si>
    <t>II.2. (11)</t>
  </si>
  <si>
    <t xml:space="preserve">II.3. Társulás által fenntartott óvodákba bejáró gyermekek utaztatásának támogatása 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</si>
  <si>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</si>
  <si>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</si>
  <si>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</si>
  <si>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II.4.a (1)</t>
  </si>
  <si>
    <t>Alapfokozatú végzettségű pedagógus II. kategóriába sorolt pedagógusok kiegészítő támogatása, akik a minősítést 2019. január 1-jei átsorolással szerezték meg</t>
  </si>
  <si>
    <t>II.4.b (1)</t>
  </si>
  <si>
    <t>Alapfokozatú végzettségű pedagógus II. kategóriába sorolt pedagógusok kiegészítő támogatása, akik a minősítést 2020. január 1-jei átsorolással szerezték meg</t>
  </si>
  <si>
    <t>II.4.a (2)</t>
  </si>
  <si>
    <t>Alapfokozatú végzettségű mesterpedagógus kategóriába sorolt pedagógusok kiegészítő támogatása, akik a minősítést 2019. január 1-jei átsorolással szerezték meg</t>
  </si>
  <si>
    <t>II.4.b (2)</t>
  </si>
  <si>
    <t>Alapfokozatú végzettségű mesterpedagógus kategóriába sorolt pedagógusok kiegészítő támogatása, akik a minősítést 2020. január 1-jei átsorolással szerezték meg</t>
  </si>
  <si>
    <t>II.4.a (3)</t>
  </si>
  <si>
    <t>Mesterfokozatú végzettségű pedagógus II. kategóriába sorolt pedagógusok kiegészítő támogatása, akik a minősítést 2019. január 1-jei átsorolással szerezték meg</t>
  </si>
  <si>
    <t>II.4.b (3)</t>
  </si>
  <si>
    <t>Mesterfokozatú végzettségű pedagógus II. kategóriába sorolt pedagógusok kiegészítő támogatása, akik a minősítést 2020. január 1-jei átsorolással szerezték meg</t>
  </si>
  <si>
    <t>II.4.a (4)</t>
  </si>
  <si>
    <t>Mesterfokozatú végzettségű mesterpedagógus kategóriába sorolt pedagógusok kiegészítő támogatása, akik a minősítést 2019. január 1-jei átsorolással szerezték meg</t>
  </si>
  <si>
    <t>II.4.b (4)</t>
  </si>
  <si>
    <t>Mesterfokozatú végzettségű mesterpedagógus kategóriába sorolt pedagógusok kiegészítő támogatása, akik a minősítést 2020. január 1-jei átsorolással szerezték meg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</si>
  <si>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</si>
  <si>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</si>
  <si>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</si>
  <si>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</si>
  <si>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</si>
  <si>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</si>
  <si>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</si>
  <si>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</si>
  <si>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>II.5. Nemzetiségi pótlék</t>
  </si>
  <si>
    <t>II.5. (1)</t>
  </si>
  <si>
    <t>II.5. (2)</t>
  </si>
  <si>
    <t xml:space="preserve">II. </t>
  </si>
  <si>
    <t>A települési önkormányzatok egyes köznevelési feladatainak támogatása</t>
  </si>
  <si>
    <t>III.1.</t>
  </si>
  <si>
    <t>A települési önkormányzatok szociális feladatainak egyéb támogatása</t>
  </si>
  <si>
    <t>III.3. Egyes szociális és gyermekjóléti feladatok támogatása</t>
  </si>
  <si>
    <t>III.2.a</t>
  </si>
  <si>
    <t>III.2.b</t>
  </si>
  <si>
    <t>Család- és gyermekjóléti központ</t>
  </si>
  <si>
    <t>III.2.c (1)</t>
  </si>
  <si>
    <t>szociális étkeztetés</t>
  </si>
  <si>
    <t>III.2.c (2)</t>
  </si>
  <si>
    <t>szociális étkeztetés - társulás által történő feladatellátás</t>
  </si>
  <si>
    <t>III.2.da</t>
  </si>
  <si>
    <t>házi segítségnyújtás- szociális segítés</t>
  </si>
  <si>
    <t>III.2.db (1)</t>
  </si>
  <si>
    <t>házi segítségnyújtás- személyi gondozás</t>
  </si>
  <si>
    <t>III.2.db (2)</t>
  </si>
  <si>
    <t>házi segítségnyújtás- személyi gondozás - társulás által történő feladatellátás</t>
  </si>
  <si>
    <t>III.2.e</t>
  </si>
  <si>
    <t>falugondnoki vagy tanyagondnoki szolgáltatás összesen</t>
  </si>
  <si>
    <t>III.2.f Időskorúak nappali intézményi ellátása</t>
  </si>
  <si>
    <t>III.2.f (1)</t>
  </si>
  <si>
    <t>időskorúak nappali intézményi ellátása</t>
  </si>
  <si>
    <t>III.2.f (2)</t>
  </si>
  <si>
    <t>időskorúak nappali intézményi ellátása - társulás által történő feladatellátás</t>
  </si>
  <si>
    <t>III.2.f (3)</t>
  </si>
  <si>
    <t>foglalkoztatási támogatásban részesülő időskorúak nappali intézményben ellátottak száma</t>
  </si>
  <si>
    <t>III.2.f (4)</t>
  </si>
  <si>
    <t>foglalkoztatási támogatásban részesülő időskorúak nappali intézményben ellátottak száma - társulás által történő feladatellátás</t>
  </si>
  <si>
    <t>III.2.g Fogyatékos és demens személyek nappali intézményi ellátása</t>
  </si>
  <si>
    <t>III.2.g (1)</t>
  </si>
  <si>
    <t>fogyatékos személyek nappali intézményi ellátása</t>
  </si>
  <si>
    <t>III.2.g (2)</t>
  </si>
  <si>
    <t>fogyatékos személyek nappali intézményi ellátása - társulás által történő feladatellátás</t>
  </si>
  <si>
    <t>III.2.g (3)</t>
  </si>
  <si>
    <t>foglalkoztatási támogatásban részesülő fogyatékos nappali intézményben ellátottak száma</t>
  </si>
  <si>
    <t>III.2.g (4)</t>
  </si>
  <si>
    <t>foglalkoztatási támogatásban részesülő fogyatékos nappali intézményben ellátottak száma - társulás által történő feladatellátás</t>
  </si>
  <si>
    <t>III.2.g (5)</t>
  </si>
  <si>
    <t>demens személyek nappali intézményi ellátása</t>
  </si>
  <si>
    <t>III.2.g (6)</t>
  </si>
  <si>
    <t>demens személyek nappali intézményi ellátása - társulás által történő feladatellátás</t>
  </si>
  <si>
    <t>III.2.g (7)</t>
  </si>
  <si>
    <t>foglalkoztatási támogatásban részesülő, nappali intézményben ellátott demens személyek száma</t>
  </si>
  <si>
    <t>III.2.g (8)</t>
  </si>
  <si>
    <t>foglalkoztatási támogatásban részesülő, nappali intézményben ellátott demens személyek száma - társulás által történő feladatellátás</t>
  </si>
  <si>
    <t>III.2.h Pszichiátriai és szenvedélybetegek nappali intézményi ellátása</t>
  </si>
  <si>
    <t>III.2.h (1)</t>
  </si>
  <si>
    <t>pszichiátriai betegek nappali intézményi ellátása</t>
  </si>
  <si>
    <t>III.2.h (2)</t>
  </si>
  <si>
    <t>pszichiátriai betegek nappali intézményi ellátása - társulás által történő feladatellátás</t>
  </si>
  <si>
    <t>III.2.h (3)</t>
  </si>
  <si>
    <t>foglalkoztatási támogatásban részesülő, nappali intézményben ellátott pszichiátriai betegek száma</t>
  </si>
  <si>
    <t>III.2.h (4)</t>
  </si>
  <si>
    <t>foglalkoztatási támogatásban részesülő, nappali intézményben ellátott pszichiátriai betegek száma - társulás által történő feladatellátás</t>
  </si>
  <si>
    <t>III.2.h (5)</t>
  </si>
  <si>
    <t>szenvedélybetegek nappali intézményi ellátása</t>
  </si>
  <si>
    <t>III.2.h (6)</t>
  </si>
  <si>
    <t>szenvedélybetegek nappali intézményi ellátása - társulás által történő feladatellátás</t>
  </si>
  <si>
    <t>III.2.h (7)</t>
  </si>
  <si>
    <t>foglalkoztatási támogatásban részesülő, nappali intézményben ellátott szenvedélybetegek száma</t>
  </si>
  <si>
    <t>III.2.h (8)</t>
  </si>
  <si>
    <t>foglalkoztatási támogatásban részesülő, nappali intézményben ellátott szenvedélybetegek száma - társulás által történő feladatellátás</t>
  </si>
  <si>
    <t>III.2.i Hajléktalanok nappali intézményi ellátása</t>
  </si>
  <si>
    <t>III.2.i (1)</t>
  </si>
  <si>
    <t>hajléktalanok nappali intézményi ellátása</t>
  </si>
  <si>
    <t>III.2.i (2)</t>
  </si>
  <si>
    <t>hajléktalanok nappali intézményi ellátása - társulás által történő feladatellátás</t>
  </si>
  <si>
    <t>III.2.j Családi bölcsőde</t>
  </si>
  <si>
    <t>III.2.j (1)</t>
  </si>
  <si>
    <t>családi bölcsőde</t>
  </si>
  <si>
    <t>III.2.j (2)</t>
  </si>
  <si>
    <t>családi bölcsőde - társulás által történő feladatellátás</t>
  </si>
  <si>
    <t>III.2.j (3)</t>
  </si>
  <si>
    <t xml:space="preserve">Gyvt. 145. § (2c) bekezdés b) pontja alapján befogadást nyert napközbeni gyermekfelügyelet </t>
  </si>
  <si>
    <t>III.2.k Hajléktalanok átmeneti intézményei</t>
  </si>
  <si>
    <t>III.2.k (1)</t>
  </si>
  <si>
    <t>hajléktalanok átmeneti szállása, éjjeli menedékhely összesen</t>
  </si>
  <si>
    <t>III.2.k (6)</t>
  </si>
  <si>
    <t>hajléktalanok átmeneti szállása, éjjeli menedékhely összesen - társulás által történő feladatellátás</t>
  </si>
  <si>
    <t>III.2.k (11)</t>
  </si>
  <si>
    <t xml:space="preserve">kizárólag lakhatási szolgáltatás </t>
  </si>
  <si>
    <t>III.2.l Támogató szolgáltatás</t>
  </si>
  <si>
    <t>III.2.l (1)</t>
  </si>
  <si>
    <t>támogató szolgáltatás - alaptámogatás</t>
  </si>
  <si>
    <t>III.2.l (2)</t>
  </si>
  <si>
    <t>támogató szolgáltatás - teljesítménytámogatás</t>
  </si>
  <si>
    <t>III.2.m Közösségi alapellátások</t>
  </si>
  <si>
    <t>III.2.ma (1)</t>
  </si>
  <si>
    <t>pszichiátriai betegek részére nyújtott közösségi alapellátás - alaptámogatás</t>
  </si>
  <si>
    <t>III.2.ma (2)</t>
  </si>
  <si>
    <t>pszichiátriai betegek részére nyújtott közösségi alapellátás - teljesítménytámogatás</t>
  </si>
  <si>
    <t>III.2.mb (1)</t>
  </si>
  <si>
    <t>szenvedélybetegek részére nyújtott közösségi alapellátás - alaptámogatás</t>
  </si>
  <si>
    <t>III.2.mb (2)</t>
  </si>
  <si>
    <t>szenvedélybetegek részére nyújtott közösségi alapellátás - teljesítménytámogatás</t>
  </si>
  <si>
    <t>III.2.n Óvodai és iskolai szociális segítő tevékenység támogatása</t>
  </si>
  <si>
    <t>III.2.n</t>
  </si>
  <si>
    <t>Óvodai és iskolai szociális segítő tevékenység támogatása</t>
  </si>
  <si>
    <t>III.3 Bölcsőde, mini bölcsőde támogatása</t>
  </si>
  <si>
    <t>III.3.a (1)</t>
  </si>
  <si>
    <t>III.3.a (2)</t>
  </si>
  <si>
    <t>III.3.b</t>
  </si>
  <si>
    <t>III. 4. A települési önkormányzatok által biztosított egyes szociális szakosított ellátások, valamint a gyermekek átmeneti gondozásával kapcsolatos feladatok támogatása</t>
  </si>
  <si>
    <t>III.4.a</t>
  </si>
  <si>
    <t>A finanszírozás szempontjából elismert szakmai dolgozók bértámogatása</t>
  </si>
  <si>
    <t>III.4.b</t>
  </si>
  <si>
    <t>Intézmény-üzemeltetési támogatás</t>
  </si>
  <si>
    <t>III.5. Gyermekétkeztetés támogatása</t>
  </si>
  <si>
    <t>III.5.aa)</t>
  </si>
  <si>
    <t>A finanszírozás szempontjából elismert dolgozók bértámogatása</t>
  </si>
  <si>
    <t>III.5.ab)</t>
  </si>
  <si>
    <t>III.5.b)</t>
  </si>
  <si>
    <t>A rászoruló gyermekek szünidei étkeztetésének támogatása</t>
  </si>
  <si>
    <t>A települési önkormányzatok szociális, gyermekjóléti és gyermekétkeztetési feladatainak támogatása</t>
  </si>
  <si>
    <t>IV. A TELEPÜLÉSI ÖNKORMÁNYZATOK KULTURÁLIS FELADATAINAK TÁMOGATÁSA</t>
  </si>
  <si>
    <t>IV.a</t>
  </si>
  <si>
    <t xml:space="preserve">Megyeszékhely megyei jogú városok és Szentendre Város Önkormányzata közművelődési feladatainak támogatása </t>
  </si>
  <si>
    <t>IV.b</t>
  </si>
  <si>
    <t>Települési önkormányzatok nyilvános könyvtári és a közművelődési feladatainak támogatása</t>
  </si>
  <si>
    <t>IV.c</t>
  </si>
  <si>
    <t xml:space="preserve">Budapest Főváros Önkormányzata múzeumi, könyvtári és közművelődési feladatainak támogatása </t>
  </si>
  <si>
    <t>IV.d</t>
  </si>
  <si>
    <t>Fővárosi kerületi önkormányzatok közművelődési feladatainak támogatása</t>
  </si>
  <si>
    <t>IV.e</t>
  </si>
  <si>
    <t xml:space="preserve">Megyei hatókörű városi könyvtár kistelepülési könyvtári célú kiegészítő támogatása </t>
  </si>
  <si>
    <t>A települési önkormányzatokkulturális feladatainak támogatása</t>
  </si>
  <si>
    <t>MINDÖSSZESEN</t>
  </si>
  <si>
    <t>Magyarország 2020. évi központi költségvetéséről szóló 2019. évi LXXI. törvény (a továbbiakban: Kvtv.) alapján  a helyi önkormányzatok általános működésének és ágazati feladatainak támogatása</t>
  </si>
  <si>
    <t>7. melléklet a ... önkormányzati rendelethez</t>
  </si>
  <si>
    <t>8. melléklet a ... önkormányzati rendelethez</t>
  </si>
  <si>
    <t>4.1. melléklet a... önkormányzati rendelethez</t>
  </si>
  <si>
    <t>4.2. melléklet a... önkormányzati rendelethez</t>
  </si>
  <si>
    <t>2020. évre</t>
  </si>
  <si>
    <t>5. melléklet a... önkormányzati rendelethez</t>
  </si>
  <si>
    <t>3. melléklet a ... önkormányzati rendelethez</t>
  </si>
  <si>
    <t>6.4. melléklet a ... önkormányzati rendelethez</t>
  </si>
  <si>
    <t>6.3. melléklet a 4/2018. (III.12.) önkormányzati rendelethez</t>
  </si>
  <si>
    <t>2020.</t>
  </si>
  <si>
    <t>2021.</t>
  </si>
  <si>
    <t>Böcsőde</t>
  </si>
  <si>
    <t>2 db számítógép+ szoftver, játékpolcok, gyerekasztalok, mosógép</t>
  </si>
  <si>
    <t>Óvoda</t>
  </si>
  <si>
    <t>konyhaszerkrény, polcrenszer, szőnyeg</t>
  </si>
  <si>
    <t>Meseliget Óvoda  tetőtervezés</t>
  </si>
  <si>
    <t>Forrás Műv. Ház</t>
  </si>
  <si>
    <t>Érdekeltségnövelő támogatás önrész (székek, asztalok stb.)</t>
  </si>
  <si>
    <t>Kerepesi Napközi-otthonos Óvoda</t>
  </si>
  <si>
    <t>Számítógépek, szoftverek, bútorok</t>
  </si>
  <si>
    <t>SZAK</t>
  </si>
  <si>
    <t>Háttértár</t>
  </si>
  <si>
    <t>Könyvtár</t>
  </si>
  <si>
    <t>könyvbeszerzés, számítógép+ programok</t>
  </si>
  <si>
    <t xml:space="preserve">pick-up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</si>
</sst>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8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rgb="FFFFFFFF"/>
      <name val="Times New Roman"/>
      <family val="1"/>
      <charset val="238"/>
    </font>
    <font>
      <sz val="10"/>
      <color rgb="FFFFFFFF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21" fillId="0" borderId="0"/>
  </cellStyleXfs>
  <cellXfs count="205">
    <xf numFmtId="0" fontId="0" fillId="0" borderId="0" xfId="0"/>
    <xf numFmtId="0" fontId="1" fillId="0" borderId="0" xfId="0" applyFont="1"/>
    <xf numFmtId="0" fontId="7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6" fillId="0" borderId="0" xfId="1" applyNumberFormat="1" applyFont="1"/>
    <xf numFmtId="0" fontId="6" fillId="0" borderId="1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0" fontId="16" fillId="0" borderId="0" xfId="0" applyFont="1"/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 textRotation="180" wrapText="1"/>
    </xf>
    <xf numFmtId="3" fontId="6" fillId="0" borderId="0" xfId="0" applyNumberFormat="1" applyFont="1"/>
    <xf numFmtId="0" fontId="17" fillId="0" borderId="0" xfId="0" applyFont="1" applyAlignment="1">
      <alignment horizontal="center" vertical="center"/>
    </xf>
    <xf numFmtId="164" fontId="0" fillId="0" borderId="0" xfId="0" applyNumberFormat="1" applyFill="1"/>
    <xf numFmtId="164" fontId="6" fillId="0" borderId="0" xfId="0" applyNumberFormat="1" applyFont="1"/>
    <xf numFmtId="0" fontId="18" fillId="0" borderId="1" xfId="0" applyFont="1" applyBorder="1" applyAlignment="1">
      <alignment horizontal="left" vertical="center" wrapText="1" inden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right" vertical="center" wrapText="1" inden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 indent="1"/>
    </xf>
    <xf numFmtId="3" fontId="9" fillId="0" borderId="1" xfId="0" applyNumberFormat="1" applyFont="1" applyFill="1" applyBorder="1" applyAlignment="1">
      <alignment horizontal="right" vertical="center" wrapText="1" indent="1"/>
    </xf>
    <xf numFmtId="0" fontId="9" fillId="0" borderId="1" xfId="0" applyFont="1" applyFill="1" applyBorder="1" applyAlignment="1">
      <alignment horizontal="right" vertical="center" wrapText="1" indent="1"/>
    </xf>
    <xf numFmtId="0" fontId="9" fillId="5" borderId="1" xfId="0" applyFont="1" applyFill="1" applyBorder="1" applyAlignment="1">
      <alignment horizontal="left" vertical="center" wrapText="1"/>
    </xf>
    <xf numFmtId="3" fontId="9" fillId="5" borderId="1" xfId="0" applyNumberFormat="1" applyFont="1" applyFill="1" applyBorder="1" applyAlignment="1">
      <alignment horizontal="right" vertical="center" wrapText="1" indent="1"/>
    </xf>
    <xf numFmtId="0" fontId="9" fillId="5" borderId="1" xfId="0" applyFont="1" applyFill="1" applyBorder="1" applyAlignment="1">
      <alignment horizontal="righ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right" vertical="center" wrapText="1" indent="1"/>
    </xf>
    <xf numFmtId="0" fontId="1" fillId="6" borderId="9" xfId="0" applyFont="1" applyFill="1" applyBorder="1" applyAlignment="1">
      <alignment horizontal="left" vertical="center" wrapText="1"/>
    </xf>
    <xf numFmtId="0" fontId="1" fillId="6" borderId="9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3" fontId="15" fillId="7" borderId="2" xfId="0" applyNumberFormat="1" applyFont="1" applyFill="1" applyBorder="1" applyAlignment="1">
      <alignment horizontal="right" vertical="center" wrapText="1" inden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vertical="center" wrapText="1"/>
    </xf>
    <xf numFmtId="3" fontId="0" fillId="6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3" fontId="0" fillId="5" borderId="11" xfId="0" applyNumberFormat="1" applyFill="1" applyBorder="1" applyAlignment="1">
      <alignment vertical="center" wrapText="1"/>
    </xf>
    <xf numFmtId="0" fontId="19" fillId="3" borderId="11" xfId="0" applyFont="1" applyFill="1" applyBorder="1" applyAlignment="1">
      <alignment vertical="center" wrapText="1"/>
    </xf>
    <xf numFmtId="3" fontId="19" fillId="3" borderId="11" xfId="0" applyNumberFormat="1" applyFont="1" applyFill="1" applyBorder="1" applyAlignment="1">
      <alignment vertical="center" wrapText="1"/>
    </xf>
    <xf numFmtId="41" fontId="0" fillId="6" borderId="11" xfId="0" applyNumberFormat="1" applyFill="1" applyBorder="1" applyAlignment="1">
      <alignment vertical="center" wrapText="1"/>
    </xf>
    <xf numFmtId="41" fontId="19" fillId="3" borderId="11" xfId="0" applyNumberFormat="1" applyFont="1" applyFill="1" applyBorder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41" fontId="19" fillId="7" borderId="1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wrapText="1" indent="1"/>
    </xf>
    <xf numFmtId="0" fontId="9" fillId="5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left" vertical="center" wrapText="1" indent="1"/>
    </xf>
    <xf numFmtId="3" fontId="9" fillId="0" borderId="1" xfId="0" applyNumberFormat="1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1"/>
    </xf>
    <xf numFmtId="0" fontId="9" fillId="7" borderId="1" xfId="0" applyFont="1" applyFill="1" applyBorder="1" applyAlignment="1">
      <alignment horizontal="left" vertical="center" wrapText="1" indent="1"/>
    </xf>
    <xf numFmtId="3" fontId="9" fillId="7" borderId="1" xfId="0" applyNumberFormat="1" applyFont="1" applyFill="1" applyBorder="1" applyAlignment="1">
      <alignment horizontal="righ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9" fillId="6" borderId="1" xfId="0" applyFont="1" applyFill="1" applyBorder="1" applyAlignment="1">
      <alignment horizontal="left" vertical="center" wrapText="1" indent="1"/>
    </xf>
    <xf numFmtId="0" fontId="20" fillId="0" borderId="0" xfId="0" applyFont="1"/>
    <xf numFmtId="0" fontId="1" fillId="0" borderId="1" xfId="0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6" borderId="1" xfId="0" applyFont="1" applyFill="1" applyBorder="1" applyAlignment="1">
      <alignment horizontal="left" vertical="center" indent="1"/>
    </xf>
    <xf numFmtId="0" fontId="9" fillId="6" borderId="1" xfId="0" applyFont="1" applyFill="1" applyBorder="1" applyAlignment="1">
      <alignment horizontal="left" vertical="center" indent="1"/>
    </xf>
    <xf numFmtId="3" fontId="9" fillId="6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left" vertical="center" indent="1"/>
    </xf>
    <xf numFmtId="3" fontId="9" fillId="7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3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>
      <alignment vertical="center"/>
    </xf>
    <xf numFmtId="41" fontId="14" fillId="0" borderId="1" xfId="0" applyNumberFormat="1" applyFont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9" fillId="7" borderId="11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colors>
    <mruColors>
      <color rgb="FFFFFF99"/>
      <color rgb="FFFFFFCC"/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13"/>
  <sheetViews>
    <sheetView topLeftCell="A62" zoomScaleNormal="100" workbookViewId="0">
      <selection activeCell="F105" sqref="F105"/>
    </sheetView>
  </sheetViews>
  <sheetFormatPr defaultRowHeight="15" x14ac:dyDescent="0.25"/>
  <cols>
    <col min="1" max="1" width="5.7109375" style="28" customWidth="1"/>
    <col min="2" max="2" width="9.140625" style="28" hidden="1" customWidth="1"/>
    <col min="3" max="3" width="28" style="29" customWidth="1"/>
    <col min="4" max="4" width="5.710937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4" t="s">
        <v>561</v>
      </c>
      <c r="B2" s="164"/>
      <c r="C2" s="164"/>
      <c r="D2" s="164"/>
      <c r="E2" s="164"/>
      <c r="F2" s="164"/>
      <c r="G2" s="164"/>
      <c r="H2" s="164"/>
    </row>
    <row r="3" spans="1:8" x14ac:dyDescent="0.25">
      <c r="A3" s="158" t="s">
        <v>52</v>
      </c>
      <c r="B3" s="158"/>
      <c r="C3" s="165" t="s">
        <v>562</v>
      </c>
      <c r="D3" s="165"/>
      <c r="E3" s="165"/>
      <c r="F3" s="165"/>
      <c r="G3" s="165"/>
      <c r="H3" s="165"/>
    </row>
    <row r="4" spans="1:8" x14ac:dyDescent="0.25">
      <c r="A4" s="158" t="s">
        <v>180</v>
      </c>
      <c r="B4" s="158"/>
      <c r="C4" s="166"/>
      <c r="D4" s="166"/>
      <c r="E4" s="166"/>
      <c r="F4" s="166"/>
      <c r="G4" s="166"/>
      <c r="H4" s="166"/>
    </row>
    <row r="5" spans="1:8" x14ac:dyDescent="0.25">
      <c r="A5" s="167"/>
      <c r="B5" s="167"/>
      <c r="C5" s="66"/>
      <c r="D5" s="66"/>
      <c r="E5" s="67"/>
      <c r="F5" s="67"/>
      <c r="G5" s="67"/>
      <c r="H5" s="74"/>
    </row>
    <row r="6" spans="1:8" x14ac:dyDescent="0.25">
      <c r="A6" s="158" t="s">
        <v>182</v>
      </c>
      <c r="B6" s="158"/>
      <c r="C6" s="168" t="s">
        <v>183</v>
      </c>
      <c r="D6" s="64"/>
      <c r="E6" s="166" t="s">
        <v>244</v>
      </c>
      <c r="F6" s="166"/>
      <c r="G6" s="166"/>
      <c r="H6" s="169"/>
    </row>
    <row r="7" spans="1:8" ht="25.5" x14ac:dyDescent="0.25">
      <c r="A7" s="158"/>
      <c r="B7" s="158"/>
      <c r="C7" s="168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8">
        <v>1</v>
      </c>
      <c r="B8" s="158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1" t="s">
        <v>50</v>
      </c>
      <c r="B9" s="161"/>
      <c r="C9" s="161"/>
      <c r="D9" s="161"/>
      <c r="E9" s="161"/>
      <c r="F9" s="161"/>
      <c r="G9" s="161"/>
      <c r="H9" s="161"/>
    </row>
    <row r="11" spans="1:8" ht="38.25" x14ac:dyDescent="0.25">
      <c r="A11" s="157" t="s">
        <v>255</v>
      </c>
      <c r="B11" s="157"/>
      <c r="C11" s="53" t="s">
        <v>6</v>
      </c>
      <c r="D11" s="53" t="s">
        <v>234</v>
      </c>
      <c r="E11" s="54">
        <f>'9.1 melléklet'!E11+'9.8 melléklet'!E11</f>
        <v>52707242</v>
      </c>
      <c r="F11" s="55">
        <f>'9.1 melléklet'!F11+'9.8 melléklet'!F11</f>
        <v>0</v>
      </c>
      <c r="G11" s="54">
        <f>'9.1 melléklet'!G11+'9.8 melléklet'!G11</f>
        <v>122102800</v>
      </c>
      <c r="H11" s="54">
        <f>'9.1 melléklet'!H11+'9.8 melléklet'!H11</f>
        <v>174810042</v>
      </c>
    </row>
    <row r="12" spans="1:8" ht="38.25" x14ac:dyDescent="0.25">
      <c r="A12" s="157" t="s">
        <v>256</v>
      </c>
      <c r="B12" s="157"/>
      <c r="C12" s="53" t="s">
        <v>235</v>
      </c>
      <c r="D12" s="53" t="s">
        <v>236</v>
      </c>
      <c r="E12" s="54">
        <f>'9.1 melléklet'!E12+'9.8 melléklet'!E12</f>
        <v>222255550</v>
      </c>
      <c r="F12" s="55">
        <f>'9.1 melléklet'!F12+'9.8 melléklet'!F12</f>
        <v>0</v>
      </c>
      <c r="G12" s="55">
        <f>'9.1 melléklet'!G12+'9.8 melléklet'!G12</f>
        <v>0</v>
      </c>
      <c r="H12" s="54">
        <f>'9.1 melléklet'!H12+'9.8 melléklet'!H12</f>
        <v>222255550</v>
      </c>
    </row>
    <row r="13" spans="1:8" ht="51" x14ac:dyDescent="0.25">
      <c r="A13" s="157" t="s">
        <v>257</v>
      </c>
      <c r="B13" s="157"/>
      <c r="C13" s="53" t="s">
        <v>237</v>
      </c>
      <c r="D13" s="53" t="s">
        <v>238</v>
      </c>
      <c r="E13" s="54">
        <f>'9.1 melléklet'!E13+'9.8 melléklet'!E13</f>
        <v>193605490</v>
      </c>
      <c r="F13" s="55">
        <f>'9.1 melléklet'!F13+'9.8 melléklet'!F13</f>
        <v>0</v>
      </c>
      <c r="G13" s="55">
        <f>'9.1 melléklet'!G13+'9.8 melléklet'!G13</f>
        <v>0</v>
      </c>
      <c r="H13" s="54">
        <f>'9.1 melléklet'!H13+'9.8 melléklet'!H13</f>
        <v>193605490</v>
      </c>
    </row>
    <row r="14" spans="1:8" ht="25.5" x14ac:dyDescent="0.25">
      <c r="A14" s="157" t="s">
        <v>258</v>
      </c>
      <c r="B14" s="157"/>
      <c r="C14" s="53" t="s">
        <v>239</v>
      </c>
      <c r="D14" s="53" t="s">
        <v>240</v>
      </c>
      <c r="E14" s="54">
        <f>'9.1 melléklet'!E14+'9.8 melléklet'!E14</f>
        <v>13301883</v>
      </c>
      <c r="F14" s="55">
        <f>'9.1 melléklet'!F14+'9.8 melléklet'!F14</f>
        <v>0</v>
      </c>
      <c r="G14" s="55">
        <f>'9.1 melléklet'!G14+'9.8 melléklet'!G14</f>
        <v>0</v>
      </c>
      <c r="H14" s="54">
        <f>'9.1 melléklet'!H14+'9.8 melléklet'!H14</f>
        <v>13301883</v>
      </c>
    </row>
    <row r="15" spans="1:8" ht="38.25" x14ac:dyDescent="0.25">
      <c r="A15" s="157" t="s">
        <v>259</v>
      </c>
      <c r="B15" s="157"/>
      <c r="C15" s="53" t="s">
        <v>241</v>
      </c>
      <c r="D15" s="53" t="s">
        <v>242</v>
      </c>
      <c r="E15" s="55">
        <f>'9.1 melléklet'!E15+'9.8 melléklet'!E15</f>
        <v>0</v>
      </c>
      <c r="F15" s="55">
        <f>'9.1 melléklet'!F15+'9.8 melléklet'!F15</f>
        <v>0</v>
      </c>
      <c r="G15" s="55">
        <f>'9.1 melléklet'!G15+'9.8 melléklet'!G15</f>
        <v>0</v>
      </c>
      <c r="H15" s="55">
        <f>'9.1 melléklet'!H15+'9.8 melléklet'!H15</f>
        <v>0</v>
      </c>
    </row>
    <row r="16" spans="1:8" x14ac:dyDescent="0.25">
      <c r="A16" s="162" t="s">
        <v>260</v>
      </c>
      <c r="B16" s="163"/>
      <c r="C16" s="56" t="s">
        <v>189</v>
      </c>
      <c r="D16" s="56" t="s">
        <v>243</v>
      </c>
      <c r="E16" s="57">
        <f>'9.1 melléklet'!E16+'9.8 melléklet'!E16</f>
        <v>0</v>
      </c>
      <c r="F16" s="57">
        <f>'9.1 melléklet'!F16+'9.8 melléklet'!F16</f>
        <v>0</v>
      </c>
      <c r="G16" s="57">
        <f>'9.1 melléklet'!G16+'9.8 melléklet'!G16</f>
        <v>0</v>
      </c>
      <c r="H16" s="57">
        <f>'9.1 melléklet'!H16+'9.8 melléklet'!H16</f>
        <v>0</v>
      </c>
    </row>
    <row r="17" spans="1:8" ht="25.5" x14ac:dyDescent="0.25">
      <c r="A17" s="159" t="s">
        <v>261</v>
      </c>
      <c r="B17" s="159"/>
      <c r="C17" s="24" t="s">
        <v>262</v>
      </c>
      <c r="D17" s="24" t="s">
        <v>245</v>
      </c>
      <c r="E17" s="58">
        <f>'9.1 melléklet'!E17+'9.8 melléklet'!E17</f>
        <v>481870165</v>
      </c>
      <c r="F17" s="58">
        <f>'9.1 melléklet'!F17+'9.8 melléklet'!F17</f>
        <v>0</v>
      </c>
      <c r="G17" s="58">
        <f>'9.1 melléklet'!G17+'9.8 melléklet'!G17</f>
        <v>122102800</v>
      </c>
      <c r="H17" s="58">
        <f>'9.1 melléklet'!H17+'9.8 melléklet'!H17</f>
        <v>603972965</v>
      </c>
    </row>
    <row r="18" spans="1:8" x14ac:dyDescent="0.25">
      <c r="A18" s="159" t="s">
        <v>263</v>
      </c>
      <c r="B18" s="159"/>
      <c r="C18" s="24" t="s">
        <v>8</v>
      </c>
      <c r="D18" s="24" t="s">
        <v>250</v>
      </c>
      <c r="E18" s="59">
        <f>'9.1 melléklet'!E18+'9.8 melléklet'!E18</f>
        <v>0</v>
      </c>
      <c r="F18" s="59">
        <f>'9.1 melléklet'!F18+'9.8 melléklet'!F18</f>
        <v>0</v>
      </c>
      <c r="G18" s="59">
        <f>'9.1 melléklet'!G18+'9.8 melléklet'!G18</f>
        <v>0</v>
      </c>
      <c r="H18" s="59">
        <f>'9.1 melléklet'!H18+'9.8 melléklet'!H18</f>
        <v>0</v>
      </c>
    </row>
    <row r="19" spans="1:8" ht="51" hidden="1" x14ac:dyDescent="0.25">
      <c r="A19" s="159" t="s">
        <v>264</v>
      </c>
      <c r="B19" s="159"/>
      <c r="C19" s="24" t="s">
        <v>246</v>
      </c>
      <c r="D19" s="24" t="s">
        <v>251</v>
      </c>
      <c r="E19" s="59">
        <f>'9.1 melléklet'!E19+'9.8 melléklet'!E19</f>
        <v>0</v>
      </c>
      <c r="F19" s="59">
        <f>'9.1 melléklet'!F19+'9.8 melléklet'!F19</f>
        <v>0</v>
      </c>
      <c r="G19" s="59">
        <f>'9.1 melléklet'!G19+'9.8 melléklet'!G19</f>
        <v>0</v>
      </c>
      <c r="H19" s="59">
        <f>'9.1 melléklet'!H19+'9.8 melléklet'!H19</f>
        <v>0</v>
      </c>
    </row>
    <row r="20" spans="1:8" ht="51" hidden="1" x14ac:dyDescent="0.25">
      <c r="A20" s="159" t="s">
        <v>265</v>
      </c>
      <c r="B20" s="159"/>
      <c r="C20" s="24" t="s">
        <v>247</v>
      </c>
      <c r="D20" s="24" t="s">
        <v>252</v>
      </c>
      <c r="E20" s="59">
        <f>'9.1 melléklet'!E20+'9.8 melléklet'!E20</f>
        <v>0</v>
      </c>
      <c r="F20" s="59">
        <f>'9.1 melléklet'!F20+'9.8 melléklet'!F20</f>
        <v>0</v>
      </c>
      <c r="G20" s="59">
        <f>'9.1 melléklet'!G20+'9.8 melléklet'!G20</f>
        <v>0</v>
      </c>
      <c r="H20" s="59">
        <f>'9.1 melléklet'!H20+'9.8 melléklet'!H20</f>
        <v>0</v>
      </c>
    </row>
    <row r="21" spans="1:8" ht="51" hidden="1" x14ac:dyDescent="0.25">
      <c r="A21" s="159" t="s">
        <v>266</v>
      </c>
      <c r="B21" s="159"/>
      <c r="C21" s="24" t="s">
        <v>248</v>
      </c>
      <c r="D21" s="24" t="s">
        <v>253</v>
      </c>
      <c r="E21" s="59">
        <f>'9.1 melléklet'!E21+'9.8 melléklet'!E21</f>
        <v>0</v>
      </c>
      <c r="F21" s="59">
        <f>'9.1 melléklet'!F21+'9.8 melléklet'!F21</f>
        <v>0</v>
      </c>
      <c r="G21" s="59">
        <f>'9.1 melléklet'!G21+'9.8 melléklet'!G21</f>
        <v>0</v>
      </c>
      <c r="H21" s="59">
        <f>'9.1 melléklet'!H21+'9.8 melléklet'!H21</f>
        <v>0</v>
      </c>
    </row>
    <row r="22" spans="1:8" ht="38.25" x14ac:dyDescent="0.25">
      <c r="A22" s="159" t="s">
        <v>267</v>
      </c>
      <c r="B22" s="159"/>
      <c r="C22" s="24" t="s">
        <v>249</v>
      </c>
      <c r="D22" s="24" t="s">
        <v>254</v>
      </c>
      <c r="E22" s="58">
        <f>'9.1 melléklet'!E22+'9.8 melléklet'!E22</f>
        <v>24000000</v>
      </c>
      <c r="F22" s="59">
        <f>'9.1 melléklet'!F22+'9.8 melléklet'!F22</f>
        <v>0</v>
      </c>
      <c r="G22" s="59">
        <f>'9.1 melléklet'!G22+'9.8 melléklet'!G22</f>
        <v>0</v>
      </c>
      <c r="H22" s="58">
        <f>'9.1 melléklet'!H22+'9.8 melléklet'!H22</f>
        <v>24000000</v>
      </c>
    </row>
    <row r="23" spans="1:8" ht="38.25" x14ac:dyDescent="0.25">
      <c r="A23" s="160" t="s">
        <v>268</v>
      </c>
      <c r="B23" s="160"/>
      <c r="C23" s="60" t="s">
        <v>269</v>
      </c>
      <c r="D23" s="60" t="s">
        <v>270</v>
      </c>
      <c r="E23" s="61">
        <f>'9.1 melléklet'!E23+'9.8 melléklet'!E23</f>
        <v>505870165</v>
      </c>
      <c r="F23" s="61">
        <f>'9.1 melléklet'!F23+'9.8 melléklet'!F23</f>
        <v>0</v>
      </c>
      <c r="G23" s="61">
        <f>'9.1 melléklet'!G23+'9.8 melléklet'!G23</f>
        <v>122102800</v>
      </c>
      <c r="H23" s="61">
        <f>'9.1 melléklet'!H23+'9.8 melléklet'!H23</f>
        <v>627972965</v>
      </c>
    </row>
    <row r="24" spans="1:8" ht="25.5" hidden="1" x14ac:dyDescent="0.25">
      <c r="A24" s="157" t="s">
        <v>192</v>
      </c>
      <c r="B24" s="157"/>
      <c r="C24" s="53" t="s">
        <v>10</v>
      </c>
      <c r="D24" s="53" t="s">
        <v>279</v>
      </c>
      <c r="E24" s="55">
        <f>'9.1 melléklet'!E24+'9.8 melléklet'!E24</f>
        <v>0</v>
      </c>
      <c r="F24" s="55">
        <f>'9.1 melléklet'!F24+'9.8 melléklet'!F24</f>
        <v>0</v>
      </c>
      <c r="G24" s="55">
        <f>'9.1 melléklet'!G24+'9.8 melléklet'!G24</f>
        <v>0</v>
      </c>
      <c r="H24" s="55">
        <f>'9.1 melléklet'!H24+'9.8 melléklet'!H24</f>
        <v>0</v>
      </c>
    </row>
    <row r="25" spans="1:8" ht="51" hidden="1" x14ac:dyDescent="0.25">
      <c r="A25" s="157" t="s">
        <v>275</v>
      </c>
      <c r="B25" s="157"/>
      <c r="C25" s="53" t="s">
        <v>271</v>
      </c>
      <c r="D25" s="53" t="s">
        <v>280</v>
      </c>
      <c r="E25" s="55">
        <f>'9.1 melléklet'!E25+'9.8 melléklet'!E25</f>
        <v>0</v>
      </c>
      <c r="F25" s="55">
        <f>'9.1 melléklet'!F25+'9.8 melléklet'!F25</f>
        <v>0</v>
      </c>
      <c r="G25" s="55">
        <f>'9.1 melléklet'!G25+'9.8 melléklet'!G25</f>
        <v>0</v>
      </c>
      <c r="H25" s="55">
        <f>'9.1 melléklet'!H25+'9.8 melléklet'!H25</f>
        <v>0</v>
      </c>
    </row>
    <row r="26" spans="1:8" ht="51" hidden="1" x14ac:dyDescent="0.25">
      <c r="A26" s="157" t="s">
        <v>276</v>
      </c>
      <c r="B26" s="157"/>
      <c r="C26" s="53" t="s">
        <v>272</v>
      </c>
      <c r="D26" s="53" t="s">
        <v>281</v>
      </c>
      <c r="E26" s="55">
        <f>'9.1 melléklet'!E26+'9.8 melléklet'!E26</f>
        <v>0</v>
      </c>
      <c r="F26" s="55">
        <f>'9.1 melléklet'!F26+'9.8 melléklet'!F26</f>
        <v>0</v>
      </c>
      <c r="G26" s="55">
        <f>'9.1 melléklet'!G26+'9.8 melléklet'!G26</f>
        <v>0</v>
      </c>
      <c r="H26" s="55">
        <f>'9.1 melléklet'!H26+'9.8 melléklet'!H26</f>
        <v>0</v>
      </c>
    </row>
    <row r="27" spans="1:8" ht="51" hidden="1" x14ac:dyDescent="0.25">
      <c r="A27" s="157" t="s">
        <v>277</v>
      </c>
      <c r="B27" s="157"/>
      <c r="C27" s="53" t="s">
        <v>273</v>
      </c>
      <c r="D27" s="53" t="s">
        <v>282</v>
      </c>
      <c r="E27" s="55">
        <f>'9.1 melléklet'!E27+'9.8 melléklet'!E27</f>
        <v>0</v>
      </c>
      <c r="F27" s="55">
        <f>'9.1 melléklet'!F27+'9.8 melléklet'!F27</f>
        <v>0</v>
      </c>
      <c r="G27" s="55">
        <f>'9.1 melléklet'!G27+'9.8 melléklet'!G27</f>
        <v>0</v>
      </c>
      <c r="H27" s="55">
        <f>'9.1 melléklet'!H27+'9.8 melléklet'!H27</f>
        <v>0</v>
      </c>
    </row>
    <row r="28" spans="1:8" ht="38.25" hidden="1" x14ac:dyDescent="0.25">
      <c r="A28" s="157" t="s">
        <v>278</v>
      </c>
      <c r="B28" s="157"/>
      <c r="C28" s="53" t="s">
        <v>274</v>
      </c>
      <c r="D28" s="53" t="s">
        <v>283</v>
      </c>
      <c r="E28" s="55">
        <f>'9.1 melléklet'!E28+'9.8 melléklet'!E28</f>
        <v>0</v>
      </c>
      <c r="F28" s="54">
        <f>'9.1 melléklet'!F28+'9.8 melléklet'!F28</f>
        <v>0</v>
      </c>
      <c r="G28" s="55">
        <f>'9.1 melléklet'!G28+'9.8 melléklet'!G28</f>
        <v>0</v>
      </c>
      <c r="H28" s="54">
        <f>'9.1 melléklet'!H28+'9.8 melléklet'!H28</f>
        <v>0</v>
      </c>
    </row>
    <row r="29" spans="1:8" ht="38.25" hidden="1" x14ac:dyDescent="0.25">
      <c r="A29" s="160" t="s">
        <v>286</v>
      </c>
      <c r="B29" s="160"/>
      <c r="C29" s="60" t="s">
        <v>284</v>
      </c>
      <c r="D29" s="60" t="s">
        <v>285</v>
      </c>
      <c r="E29" s="62">
        <f>'9.1 melléklet'!E29+'9.8 melléklet'!E29</f>
        <v>0</v>
      </c>
      <c r="F29" s="62">
        <f>'9.1 melléklet'!F29+'9.8 melléklet'!F29</f>
        <v>0</v>
      </c>
      <c r="G29" s="62">
        <f>'9.1 melléklet'!G29+'9.8 melléklet'!G29</f>
        <v>0</v>
      </c>
      <c r="H29" s="62">
        <f>'9.1 melléklet'!H29+'9.8 melléklet'!H29</f>
        <v>0</v>
      </c>
    </row>
    <row r="30" spans="1:8" ht="25.5" customHeight="1" x14ac:dyDescent="0.25">
      <c r="A30" s="157" t="s">
        <v>287</v>
      </c>
      <c r="B30" s="157"/>
      <c r="C30" s="53" t="s">
        <v>289</v>
      </c>
      <c r="D30" s="53" t="s">
        <v>290</v>
      </c>
      <c r="E30" s="54">
        <f>'9.1 melléklet'!E30+'9.8 melléklet'!E30</f>
        <v>0</v>
      </c>
      <c r="F30" s="55">
        <f>'9.1 melléklet'!F30+'9.8 melléklet'!F30</f>
        <v>0</v>
      </c>
      <c r="G30" s="55">
        <f>'9.1 melléklet'!G30+'9.8 melléklet'!G30</f>
        <v>0</v>
      </c>
      <c r="H30" s="54">
        <f>'9.1 melléklet'!H30+'9.8 melléklet'!H30</f>
        <v>0</v>
      </c>
    </row>
    <row r="31" spans="1:8" x14ac:dyDescent="0.25">
      <c r="A31" s="157" t="s">
        <v>288</v>
      </c>
      <c r="B31" s="157"/>
      <c r="C31" s="53" t="s">
        <v>291</v>
      </c>
      <c r="D31" s="53" t="s">
        <v>292</v>
      </c>
      <c r="E31" s="54">
        <f>'9.1 melléklet'!E31+'9.8 melléklet'!E31</f>
        <v>0</v>
      </c>
      <c r="F31" s="55">
        <f>'9.1 melléklet'!F31+'9.8 melléklet'!F31</f>
        <v>0</v>
      </c>
      <c r="G31" s="55">
        <f>'9.1 melléklet'!G31+'9.8 melléklet'!G31</f>
        <v>0</v>
      </c>
      <c r="H31" s="54">
        <f>'9.1 melléklet'!H31+'9.8 melléklet'!H31</f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'9.1 melléklet'!E32+'9.8 melléklet'!E32</f>
        <v>0</v>
      </c>
      <c r="F32" s="58">
        <f>'9.1 melléklet'!F32+'9.8 melléklet'!F32</f>
        <v>0</v>
      </c>
      <c r="G32" s="58">
        <f>'9.1 melléklet'!G32+'9.8 melléklet'!G32</f>
        <v>0</v>
      </c>
      <c r="H32" s="58">
        <f>'9.1 melléklet'!H32+'9.8 melléklet'!H32</f>
        <v>0</v>
      </c>
    </row>
    <row r="33" spans="1:8" ht="25.5" x14ac:dyDescent="0.25">
      <c r="A33" s="159" t="s">
        <v>296</v>
      </c>
      <c r="B33" s="159"/>
      <c r="C33" s="24" t="s">
        <v>304</v>
      </c>
      <c r="D33" s="24" t="s">
        <v>305</v>
      </c>
      <c r="E33" s="58">
        <f>'9.1 melléklet'!E33+'9.8 melléklet'!E33</f>
        <v>0</v>
      </c>
      <c r="F33" s="59">
        <f>'9.1 melléklet'!F33+'9.8 melléklet'!F33</f>
        <v>0</v>
      </c>
      <c r="G33" s="59">
        <f>'9.1 melléklet'!G33+'9.8 melléklet'!G33</f>
        <v>0</v>
      </c>
      <c r="H33" s="58">
        <f>'9.1 melléklet'!H33+'9.8 melléklet'!H33</f>
        <v>0</v>
      </c>
    </row>
    <row r="34" spans="1:8" ht="25.5" x14ac:dyDescent="0.25">
      <c r="A34" s="159" t="s">
        <v>297</v>
      </c>
      <c r="B34" s="159"/>
      <c r="C34" s="24" t="s">
        <v>306</v>
      </c>
      <c r="D34" s="24" t="s">
        <v>307</v>
      </c>
      <c r="E34" s="58">
        <f>'9.1 melléklet'!E34+'9.8 melléklet'!E34</f>
        <v>0</v>
      </c>
      <c r="F34" s="59">
        <f>'9.1 melléklet'!F34+'9.8 melléklet'!F34</f>
        <v>0</v>
      </c>
      <c r="G34" s="59">
        <f>'9.1 melléklet'!G34+'9.8 melléklet'!G34</f>
        <v>0</v>
      </c>
      <c r="H34" s="58">
        <f>'9.1 melléklet'!H34+'9.8 melléklet'!H34</f>
        <v>0</v>
      </c>
    </row>
    <row r="35" spans="1:8" x14ac:dyDescent="0.25">
      <c r="A35" s="159" t="s">
        <v>298</v>
      </c>
      <c r="B35" s="159"/>
      <c r="C35" s="24" t="s">
        <v>308</v>
      </c>
      <c r="D35" s="24" t="s">
        <v>309</v>
      </c>
      <c r="E35" s="58">
        <f>'9.1 melléklet'!E35+'9.8 melléklet'!E35</f>
        <v>63000000</v>
      </c>
      <c r="F35" s="59">
        <f>'9.1 melléklet'!F35+'9.8 melléklet'!F35</f>
        <v>0</v>
      </c>
      <c r="G35" s="59">
        <f>'9.1 melléklet'!G35+'9.8 melléklet'!G35</f>
        <v>0</v>
      </c>
      <c r="H35" s="58">
        <f>'9.1 melléklet'!H35+'9.8 melléklet'!H35</f>
        <v>63000000</v>
      </c>
    </row>
    <row r="36" spans="1:8" x14ac:dyDescent="0.25">
      <c r="A36" s="157" t="s">
        <v>299</v>
      </c>
      <c r="B36" s="157"/>
      <c r="C36" s="53" t="s">
        <v>193</v>
      </c>
      <c r="D36" s="53" t="s">
        <v>310</v>
      </c>
      <c r="E36" s="54">
        <f>'9.1 melléklet'!E36+'9.8 melléklet'!E36</f>
        <v>332000000</v>
      </c>
      <c r="F36" s="54">
        <f>'9.1 melléklet'!F36+'9.8 melléklet'!F36</f>
        <v>0</v>
      </c>
      <c r="G36" s="54">
        <f>'9.1 melléklet'!G36+'9.8 melléklet'!G36</f>
        <v>0</v>
      </c>
      <c r="H36" s="54">
        <f>'9.1 melléklet'!H36+'9.8 melléklet'!H36</f>
        <v>332000000</v>
      </c>
    </row>
    <row r="37" spans="1:8" x14ac:dyDescent="0.25">
      <c r="A37" s="157" t="s">
        <v>300</v>
      </c>
      <c r="B37" s="157"/>
      <c r="C37" s="53" t="s">
        <v>311</v>
      </c>
      <c r="D37" s="53" t="s">
        <v>312</v>
      </c>
      <c r="E37" s="54">
        <f>'9.1 melléklet'!E37+'9.8 melléklet'!E37</f>
        <v>0</v>
      </c>
      <c r="F37" s="54">
        <f>'9.1 melléklet'!F37+'9.8 melléklet'!F37</f>
        <v>0</v>
      </c>
      <c r="G37" s="54">
        <f>'9.1 melléklet'!G37+'9.8 melléklet'!G37</f>
        <v>0</v>
      </c>
      <c r="H37" s="54">
        <f>'9.1 melléklet'!H37+'9.8 melléklet'!H37</f>
        <v>0</v>
      </c>
    </row>
    <row r="38" spans="1:8" ht="25.5" x14ac:dyDescent="0.25">
      <c r="A38" s="159" t="s">
        <v>301</v>
      </c>
      <c r="B38" s="159"/>
      <c r="C38" s="53" t="s">
        <v>313</v>
      </c>
      <c r="D38" s="53" t="s">
        <v>314</v>
      </c>
      <c r="E38" s="54">
        <f>'9.1 melléklet'!E38+'9.8 melléklet'!E38</f>
        <v>0</v>
      </c>
      <c r="F38" s="54">
        <f>'9.1 melléklet'!F38+'9.8 melléklet'!F38</f>
        <v>0</v>
      </c>
      <c r="G38" s="54">
        <f>'9.1 melléklet'!G38+'9.8 melléklet'!G38</f>
        <v>0</v>
      </c>
      <c r="H38" s="54">
        <f>'9.1 melléklet'!H38+'9.8 melléklet'!H38</f>
        <v>0</v>
      </c>
    </row>
    <row r="39" spans="1:8" x14ac:dyDescent="0.25">
      <c r="A39" s="157" t="s">
        <v>302</v>
      </c>
      <c r="B39" s="157"/>
      <c r="C39" s="53" t="s">
        <v>315</v>
      </c>
      <c r="D39" s="53" t="s">
        <v>316</v>
      </c>
      <c r="E39" s="54">
        <f>'9.1 melléklet'!E39+'9.8 melléklet'!E39</f>
        <v>33000000</v>
      </c>
      <c r="F39" s="54">
        <f>'9.1 melléklet'!F39+'9.8 melléklet'!F39</f>
        <v>0</v>
      </c>
      <c r="G39" s="54">
        <f>'9.1 melléklet'!G39+'9.8 melléklet'!G39</f>
        <v>0</v>
      </c>
      <c r="H39" s="54">
        <f>'9.1 melléklet'!H39+'9.8 melléklet'!H39</f>
        <v>33000000</v>
      </c>
    </row>
    <row r="40" spans="1:8" ht="25.5" x14ac:dyDescent="0.25">
      <c r="A40" s="157" t="s">
        <v>303</v>
      </c>
      <c r="B40" s="157"/>
      <c r="C40" s="53" t="s">
        <v>317</v>
      </c>
      <c r="D40" s="53" t="s">
        <v>318</v>
      </c>
      <c r="E40" s="54">
        <f>'9.1 melléklet'!E40+'9.8 melléklet'!E40</f>
        <v>7000000</v>
      </c>
      <c r="F40" s="54">
        <f>'9.1 melléklet'!F40+'9.8 melléklet'!F40</f>
        <v>0</v>
      </c>
      <c r="G40" s="54">
        <f>'9.1 melléklet'!G40+'9.8 melléklet'!G40</f>
        <v>0</v>
      </c>
      <c r="H40" s="54">
        <f>'9.1 melléklet'!H40+'9.8 melléklet'!H40</f>
        <v>7000000</v>
      </c>
    </row>
    <row r="41" spans="1:8" ht="25.5" x14ac:dyDescent="0.25">
      <c r="A41" s="159" t="s">
        <v>319</v>
      </c>
      <c r="B41" s="159"/>
      <c r="C41" s="24" t="s">
        <v>320</v>
      </c>
      <c r="D41" s="24" t="s">
        <v>321</v>
      </c>
      <c r="E41" s="58">
        <f>'9.1 melléklet'!E41+'9.8 melléklet'!E41</f>
        <v>372000000</v>
      </c>
      <c r="F41" s="58">
        <f>'9.1 melléklet'!F41+'9.8 melléklet'!F41</f>
        <v>0</v>
      </c>
      <c r="G41" s="58">
        <f>'9.1 melléklet'!G41+'9.8 melléklet'!G41</f>
        <v>0</v>
      </c>
      <c r="H41" s="58">
        <f>'9.1 melléklet'!H41+'9.8 melléklet'!H41</f>
        <v>372000000</v>
      </c>
    </row>
    <row r="42" spans="1:8" x14ac:dyDescent="0.25">
      <c r="A42" s="159" t="s">
        <v>326</v>
      </c>
      <c r="B42" s="159"/>
      <c r="C42" s="24" t="s">
        <v>322</v>
      </c>
      <c r="D42" s="24" t="s">
        <v>323</v>
      </c>
      <c r="E42" s="58">
        <f>'9.1 melléklet'!E42+'9.8 melléklet'!E42</f>
        <v>5000000</v>
      </c>
      <c r="F42" s="59">
        <f>'9.1 melléklet'!F42+'9.8 melléklet'!F42</f>
        <v>0</v>
      </c>
      <c r="G42" s="59">
        <f>'9.1 melléklet'!G42+'9.8 melléklet'!G42</f>
        <v>0</v>
      </c>
      <c r="H42" s="58">
        <f>'9.1 melléklet'!H42+'9.8 melléklet'!H42</f>
        <v>5000000</v>
      </c>
    </row>
    <row r="43" spans="1:8" ht="25.5" x14ac:dyDescent="0.25">
      <c r="A43" s="157" t="s">
        <v>327</v>
      </c>
      <c r="B43" s="157"/>
      <c r="C43" s="60" t="s">
        <v>324</v>
      </c>
      <c r="D43" s="60" t="s">
        <v>325</v>
      </c>
      <c r="E43" s="61">
        <f>'9.1 melléklet'!E43+'9.8 melléklet'!E43</f>
        <v>440000000</v>
      </c>
      <c r="F43" s="61">
        <f>'9.1 melléklet'!F43+'9.8 melléklet'!F43</f>
        <v>0</v>
      </c>
      <c r="G43" s="61">
        <f>'9.1 melléklet'!G43+'9.8 melléklet'!G43</f>
        <v>0</v>
      </c>
      <c r="H43" s="61">
        <f>'9.1 melléklet'!H43+'9.8 melléklet'!H43</f>
        <v>440000000</v>
      </c>
    </row>
    <row r="44" spans="1:8" x14ac:dyDescent="0.25">
      <c r="A44" s="159" t="s">
        <v>387</v>
      </c>
      <c r="B44" s="159"/>
      <c r="C44" s="24" t="s">
        <v>12</v>
      </c>
      <c r="D44" s="24" t="s">
        <v>328</v>
      </c>
      <c r="E44" s="58">
        <f>'9.1 melléklet'!E44+'9.8 melléklet'!E44</f>
        <v>0</v>
      </c>
      <c r="F44" s="58">
        <f>'9.1 melléklet'!F44+'9.8 melléklet'!F44</f>
        <v>0</v>
      </c>
      <c r="G44" s="58">
        <f>'9.1 melléklet'!G44+'9.8 melléklet'!G44</f>
        <v>0</v>
      </c>
      <c r="H44" s="58">
        <f>'9.1 melléklet'!H44+'9.8 melléklet'!H44</f>
        <v>0</v>
      </c>
    </row>
    <row r="45" spans="1:8" x14ac:dyDescent="0.25">
      <c r="A45" s="159" t="s">
        <v>388</v>
      </c>
      <c r="B45" s="159"/>
      <c r="C45" s="24" t="s">
        <v>13</v>
      </c>
      <c r="D45" s="24" t="s">
        <v>329</v>
      </c>
      <c r="E45" s="58">
        <f>'9.1 melléklet'!E45+'9.8 melléklet'!E45</f>
        <v>9955469</v>
      </c>
      <c r="F45" s="58">
        <f>'9.1 melléklet'!F45+'9.8 melléklet'!F45</f>
        <v>0</v>
      </c>
      <c r="G45" s="58">
        <f>'9.1 melléklet'!G45+'9.8 melléklet'!G45</f>
        <v>0</v>
      </c>
      <c r="H45" s="58">
        <f>'9.1 melléklet'!H45+'9.8 melléklet'!H45</f>
        <v>9955469</v>
      </c>
    </row>
    <row r="46" spans="1:8" ht="25.5" x14ac:dyDescent="0.25">
      <c r="A46" s="159" t="s">
        <v>389</v>
      </c>
      <c r="B46" s="159"/>
      <c r="C46" s="24" t="s">
        <v>330</v>
      </c>
      <c r="D46" s="24" t="s">
        <v>331</v>
      </c>
      <c r="E46" s="58">
        <f>'9.1 melléklet'!E46+'9.8 melléklet'!E46</f>
        <v>22100000</v>
      </c>
      <c r="F46" s="58">
        <f>'9.1 melléklet'!F46+'9.8 melléklet'!F46</f>
        <v>0</v>
      </c>
      <c r="G46" s="58">
        <f>'9.1 melléklet'!G46+'9.8 melléklet'!G46</f>
        <v>0</v>
      </c>
      <c r="H46" s="58">
        <f>'9.1 melléklet'!H46+'9.8 melléklet'!H46</f>
        <v>22100000</v>
      </c>
    </row>
    <row r="47" spans="1:8" x14ac:dyDescent="0.25">
      <c r="A47" s="159" t="s">
        <v>390</v>
      </c>
      <c r="B47" s="159"/>
      <c r="C47" s="24" t="s">
        <v>14</v>
      </c>
      <c r="D47" s="24" t="s">
        <v>332</v>
      </c>
      <c r="E47" s="58">
        <f>'9.1 melléklet'!E47+'9.8 melléklet'!E47</f>
        <v>2800000</v>
      </c>
      <c r="F47" s="58">
        <f>'9.1 melléklet'!F47+'9.8 melléklet'!F47</f>
        <v>6000000</v>
      </c>
      <c r="G47" s="58">
        <f>'9.1 melléklet'!G47+'9.8 melléklet'!G47</f>
        <v>0</v>
      </c>
      <c r="H47" s="58">
        <f>'9.1 melléklet'!H47+'9.8 melléklet'!H47</f>
        <v>8800000</v>
      </c>
    </row>
    <row r="48" spans="1:8" x14ac:dyDescent="0.25">
      <c r="A48" s="159" t="s">
        <v>391</v>
      </c>
      <c r="B48" s="159"/>
      <c r="C48" s="24" t="s">
        <v>15</v>
      </c>
      <c r="D48" s="24" t="s">
        <v>333</v>
      </c>
      <c r="E48" s="58">
        <f>'9.1 melléklet'!E48+'9.8 melléklet'!E48</f>
        <v>47105512</v>
      </c>
      <c r="F48" s="58">
        <f>'9.1 melléklet'!F48+'9.8 melléklet'!F48</f>
        <v>0</v>
      </c>
      <c r="G48" s="58">
        <f>'9.1 melléklet'!G48+'9.8 melléklet'!G48</f>
        <v>0</v>
      </c>
      <c r="H48" s="58">
        <f>'9.1 melléklet'!H48+'9.8 melléklet'!H48</f>
        <v>47105512</v>
      </c>
    </row>
    <row r="49" spans="1:8" ht="25.5" x14ac:dyDescent="0.25">
      <c r="A49" s="159" t="s">
        <v>392</v>
      </c>
      <c r="B49" s="159"/>
      <c r="C49" s="24" t="s">
        <v>334</v>
      </c>
      <c r="D49" s="24" t="s">
        <v>335</v>
      </c>
      <c r="E49" s="58">
        <f>'9.1 melléklet'!E49+'9.8 melléklet'!E49</f>
        <v>19876548</v>
      </c>
      <c r="F49" s="58">
        <f>'9.1 melléklet'!F49+'9.8 melléklet'!F49</f>
        <v>1620000</v>
      </c>
      <c r="G49" s="58">
        <f>'9.1 melléklet'!G49+'9.8 melléklet'!G49</f>
        <v>0</v>
      </c>
      <c r="H49" s="58">
        <f>'9.1 melléklet'!H49+'9.8 melléklet'!H49</f>
        <v>21496548</v>
      </c>
    </row>
    <row r="50" spans="1:8" ht="25.5" x14ac:dyDescent="0.25">
      <c r="A50" s="159" t="s">
        <v>393</v>
      </c>
      <c r="B50" s="159"/>
      <c r="C50" s="24" t="s">
        <v>16</v>
      </c>
      <c r="D50" s="24" t="s">
        <v>336</v>
      </c>
      <c r="E50" s="58">
        <f>'9.1 melléklet'!E50+'9.8 melléklet'!E50</f>
        <v>0</v>
      </c>
      <c r="F50" s="58">
        <f>'9.1 melléklet'!F50+'9.8 melléklet'!F50</f>
        <v>0</v>
      </c>
      <c r="G50" s="58">
        <f>'9.1 melléklet'!G50+'9.8 melléklet'!G50</f>
        <v>0</v>
      </c>
      <c r="H50" s="58">
        <f>'9.1 melléklet'!H50+'9.8 melléklet'!H50</f>
        <v>0</v>
      </c>
    </row>
    <row r="51" spans="1:8" ht="25.5" x14ac:dyDescent="0.25">
      <c r="A51" s="157" t="s">
        <v>394</v>
      </c>
      <c r="B51" s="157"/>
      <c r="C51" s="53" t="s">
        <v>337</v>
      </c>
      <c r="D51" s="53" t="s">
        <v>338</v>
      </c>
      <c r="E51" s="54">
        <f>'9.1 melléklet'!E51+'9.8 melléklet'!E51</f>
        <v>0</v>
      </c>
      <c r="F51" s="54">
        <f>'9.1 melléklet'!F51+'9.8 melléklet'!F51</f>
        <v>0</v>
      </c>
      <c r="G51" s="54">
        <f>'9.1 melléklet'!G51+'9.8 melléklet'!G51</f>
        <v>0</v>
      </c>
      <c r="H51" s="54">
        <f>'9.1 melléklet'!H51+'9.8 melléklet'!H51</f>
        <v>0</v>
      </c>
    </row>
    <row r="52" spans="1:8" ht="25.5" x14ac:dyDescent="0.25">
      <c r="A52" s="157" t="s">
        <v>395</v>
      </c>
      <c r="B52" s="157"/>
      <c r="C52" s="53" t="s">
        <v>339</v>
      </c>
      <c r="D52" s="53" t="s">
        <v>340</v>
      </c>
      <c r="E52" s="54">
        <f>'9.1 melléklet'!E52+'9.8 melléklet'!E52</f>
        <v>110000</v>
      </c>
      <c r="F52" s="54">
        <f>'9.1 melléklet'!F52+'9.8 melléklet'!F52</f>
        <v>0</v>
      </c>
      <c r="G52" s="54">
        <f>'9.1 melléklet'!G52+'9.8 melléklet'!G52</f>
        <v>0</v>
      </c>
      <c r="H52" s="54">
        <f>'9.1 melléklet'!H52+'9.8 melléklet'!H52</f>
        <v>110000</v>
      </c>
    </row>
    <row r="53" spans="1:8" ht="38.25" x14ac:dyDescent="0.25">
      <c r="A53" s="159" t="s">
        <v>396</v>
      </c>
      <c r="B53" s="159"/>
      <c r="C53" s="24" t="s">
        <v>341</v>
      </c>
      <c r="D53" s="24" t="s">
        <v>342</v>
      </c>
      <c r="E53" s="58">
        <f>'9.1 melléklet'!E53+'9.8 melléklet'!E53</f>
        <v>110000</v>
      </c>
      <c r="F53" s="58">
        <f>'9.1 melléklet'!F53+'9.8 melléklet'!F53</f>
        <v>0</v>
      </c>
      <c r="G53" s="58">
        <f>'9.1 melléklet'!G53+'9.8 melléklet'!G53</f>
        <v>0</v>
      </c>
      <c r="H53" s="58">
        <f>'9.1 melléklet'!H53+'9.8 melléklet'!H53</f>
        <v>110000</v>
      </c>
    </row>
    <row r="54" spans="1:8" ht="25.5" hidden="1" x14ac:dyDescent="0.25">
      <c r="A54" s="157" t="s">
        <v>397</v>
      </c>
      <c r="B54" s="157"/>
      <c r="C54" s="53" t="s">
        <v>343</v>
      </c>
      <c r="D54" s="53" t="s">
        <v>344</v>
      </c>
      <c r="E54" s="54">
        <f>'9.1 melléklet'!E54+'9.8 melléklet'!E54</f>
        <v>0</v>
      </c>
      <c r="F54" s="54">
        <f>'9.1 melléklet'!F54+'9.8 melléklet'!F54</f>
        <v>0</v>
      </c>
      <c r="G54" s="54">
        <f>'9.1 melléklet'!G54+'9.8 melléklet'!G54</f>
        <v>0</v>
      </c>
      <c r="H54" s="54">
        <f>'9.1 melléklet'!H54+'9.8 melléklet'!H54</f>
        <v>0</v>
      </c>
    </row>
    <row r="55" spans="1:8" ht="25.5" hidden="1" x14ac:dyDescent="0.25">
      <c r="A55" s="157" t="s">
        <v>398</v>
      </c>
      <c r="B55" s="157"/>
      <c r="C55" s="53" t="s">
        <v>345</v>
      </c>
      <c r="D55" s="53" t="s">
        <v>346</v>
      </c>
      <c r="E55" s="54">
        <f>'9.1 melléklet'!E55+'9.8 melléklet'!E55</f>
        <v>0</v>
      </c>
      <c r="F55" s="54">
        <f>'9.1 melléklet'!F55+'9.8 melléklet'!F55</f>
        <v>0</v>
      </c>
      <c r="G55" s="54">
        <f>'9.1 melléklet'!G55+'9.8 melléklet'!G55</f>
        <v>0</v>
      </c>
      <c r="H55" s="54">
        <f>'9.1 melléklet'!H55+'9.8 melléklet'!H55</f>
        <v>0</v>
      </c>
    </row>
    <row r="56" spans="1:8" ht="25.5" x14ac:dyDescent="0.25">
      <c r="A56" s="159" t="s">
        <v>399</v>
      </c>
      <c r="B56" s="159"/>
      <c r="C56" s="24" t="s">
        <v>347</v>
      </c>
      <c r="D56" s="24" t="s">
        <v>348</v>
      </c>
      <c r="E56" s="58">
        <f>'9.1 melléklet'!E56+'9.8 melléklet'!E56</f>
        <v>0</v>
      </c>
      <c r="F56" s="58">
        <f>'9.1 melléklet'!F56+'9.8 melléklet'!F56</f>
        <v>0</v>
      </c>
      <c r="G56" s="58">
        <f>'9.1 melléklet'!G56+'9.8 melléklet'!G56</f>
        <v>0</v>
      </c>
      <c r="H56" s="58">
        <f>'9.1 melléklet'!H56+'9.8 melléklet'!H56</f>
        <v>0</v>
      </c>
    </row>
    <row r="57" spans="1:8" x14ac:dyDescent="0.25">
      <c r="A57" s="159" t="s">
        <v>400</v>
      </c>
      <c r="B57" s="159"/>
      <c r="C57" s="24" t="s">
        <v>349</v>
      </c>
      <c r="D57" s="24" t="s">
        <v>350</v>
      </c>
      <c r="E57" s="58">
        <f>'9.1 melléklet'!E57+'9.8 melléklet'!E57</f>
        <v>0</v>
      </c>
      <c r="F57" s="58">
        <f>'9.1 melléklet'!F57+'9.8 melléklet'!F57</f>
        <v>0</v>
      </c>
      <c r="G57" s="58">
        <f>'9.1 melléklet'!G57+'9.8 melléklet'!G57</f>
        <v>0</v>
      </c>
      <c r="H57" s="58">
        <f>'9.1 melléklet'!H57+'9.8 melléklet'!H57</f>
        <v>0</v>
      </c>
    </row>
    <row r="58" spans="1:8" x14ac:dyDescent="0.25">
      <c r="A58" s="159" t="s">
        <v>401</v>
      </c>
      <c r="B58" s="159"/>
      <c r="C58" s="24" t="s">
        <v>17</v>
      </c>
      <c r="D58" s="24" t="s">
        <v>351</v>
      </c>
      <c r="E58" s="58">
        <f>'9.1 melléklet'!E58+'9.8 melléklet'!E58</f>
        <v>0</v>
      </c>
      <c r="F58" s="58">
        <f>'9.1 melléklet'!F58+'9.8 melléklet'!F58</f>
        <v>0</v>
      </c>
      <c r="G58" s="58">
        <f>'9.1 melléklet'!G58+'9.8 melléklet'!G58</f>
        <v>0</v>
      </c>
      <c r="H58" s="58">
        <f>'9.1 melléklet'!H58+'9.8 melléklet'!H58</f>
        <v>0</v>
      </c>
    </row>
    <row r="59" spans="1:8" ht="25.5" x14ac:dyDescent="0.25">
      <c r="A59" s="160" t="s">
        <v>402</v>
      </c>
      <c r="B59" s="160"/>
      <c r="C59" s="60" t="s">
        <v>352</v>
      </c>
      <c r="D59" s="60" t="s">
        <v>353</v>
      </c>
      <c r="E59" s="61">
        <f>'9.1 melléklet'!E59+'9.8 melléklet'!E59</f>
        <v>101947529</v>
      </c>
      <c r="F59" s="61">
        <f>'9.1 melléklet'!F59+'9.8 melléklet'!F59</f>
        <v>7620000</v>
      </c>
      <c r="G59" s="61">
        <f>'9.1 melléklet'!G59+'9.8 melléklet'!G59</f>
        <v>0</v>
      </c>
      <c r="H59" s="61">
        <f>'9.1 melléklet'!H59+'9.8 melléklet'!H59</f>
        <v>109567529</v>
      </c>
    </row>
    <row r="60" spans="1:8" x14ac:dyDescent="0.25">
      <c r="A60" s="157" t="s">
        <v>403</v>
      </c>
      <c r="B60" s="157"/>
      <c r="C60" s="53" t="s">
        <v>19</v>
      </c>
      <c r="D60" s="53" t="s">
        <v>354</v>
      </c>
      <c r="E60" s="54">
        <f>'9.1 melléklet'!E60+'9.8 melléklet'!E60</f>
        <v>0</v>
      </c>
      <c r="F60" s="54">
        <f>'9.1 melléklet'!F60+'9.8 melléklet'!F60</f>
        <v>0</v>
      </c>
      <c r="G60" s="54">
        <f>'9.1 melléklet'!G60+'9.8 melléklet'!G60</f>
        <v>0</v>
      </c>
      <c r="H60" s="54">
        <f>'9.1 melléklet'!H60+'9.8 melléklet'!H60</f>
        <v>0</v>
      </c>
    </row>
    <row r="61" spans="1:8" x14ac:dyDescent="0.25">
      <c r="A61" s="157" t="s">
        <v>404</v>
      </c>
      <c r="B61" s="157"/>
      <c r="C61" s="53" t="s">
        <v>20</v>
      </c>
      <c r="D61" s="53" t="s">
        <v>355</v>
      </c>
      <c r="E61" s="54">
        <f>'9.1 melléklet'!E61+'9.8 melléklet'!E61</f>
        <v>0</v>
      </c>
      <c r="F61" s="54">
        <f>'9.1 melléklet'!F61+'9.8 melléklet'!F61</f>
        <v>18000000</v>
      </c>
      <c r="G61" s="54">
        <f>'9.1 melléklet'!G61+'9.8 melléklet'!G61</f>
        <v>0</v>
      </c>
      <c r="H61" s="54">
        <f>'9.1 melléklet'!H61+'9.8 melléklet'!H61</f>
        <v>18000000</v>
      </c>
    </row>
    <row r="62" spans="1:8" x14ac:dyDescent="0.25">
      <c r="A62" s="157" t="s">
        <v>405</v>
      </c>
      <c r="B62" s="157"/>
      <c r="C62" s="53" t="s">
        <v>21</v>
      </c>
      <c r="D62" s="53" t="s">
        <v>356</v>
      </c>
      <c r="E62" s="54">
        <f>'9.1 melléklet'!E62+'9.8 melléklet'!E62</f>
        <v>0</v>
      </c>
      <c r="F62" s="54">
        <f>'9.1 melléklet'!F62+'9.8 melléklet'!F62</f>
        <v>0</v>
      </c>
      <c r="G62" s="54">
        <f>'9.1 melléklet'!G62+'9.8 melléklet'!G62</f>
        <v>0</v>
      </c>
      <c r="H62" s="54">
        <f>'9.1 melléklet'!H62+'9.8 melléklet'!H62</f>
        <v>0</v>
      </c>
    </row>
    <row r="63" spans="1:8" x14ac:dyDescent="0.25">
      <c r="A63" s="157" t="s">
        <v>406</v>
      </c>
      <c r="B63" s="157"/>
      <c r="C63" s="53" t="s">
        <v>22</v>
      </c>
      <c r="D63" s="53" t="s">
        <v>357</v>
      </c>
      <c r="E63" s="54">
        <f>'9.1 melléklet'!E63+'9.8 melléklet'!E63</f>
        <v>0</v>
      </c>
      <c r="F63" s="54">
        <f>'9.1 melléklet'!F63+'9.8 melléklet'!F63</f>
        <v>0</v>
      </c>
      <c r="G63" s="54">
        <f>'9.1 melléklet'!G63+'9.8 melléklet'!G63</f>
        <v>0</v>
      </c>
      <c r="H63" s="54">
        <f>'9.1 melléklet'!H63+'9.8 melléklet'!H63</f>
        <v>0</v>
      </c>
    </row>
    <row r="64" spans="1:8" ht="25.5" x14ac:dyDescent="0.25">
      <c r="A64" s="157" t="s">
        <v>407</v>
      </c>
      <c r="B64" s="157"/>
      <c r="C64" s="53" t="s">
        <v>23</v>
      </c>
      <c r="D64" s="53" t="s">
        <v>358</v>
      </c>
      <c r="E64" s="55">
        <f>'9.1 melléklet'!E64+'9.8 melléklet'!E64</f>
        <v>0</v>
      </c>
      <c r="F64" s="55">
        <f>'9.1 melléklet'!F64+'9.8 melléklet'!F64</f>
        <v>0</v>
      </c>
      <c r="G64" s="55">
        <f>'9.1 melléklet'!G64+'9.8 melléklet'!G64</f>
        <v>0</v>
      </c>
      <c r="H64" s="55">
        <f>'9.1 melléklet'!H64+'9.8 melléklet'!H64</f>
        <v>0</v>
      </c>
    </row>
    <row r="65" spans="1:8" ht="25.5" x14ac:dyDescent="0.25">
      <c r="A65" s="160" t="s">
        <v>408</v>
      </c>
      <c r="B65" s="160"/>
      <c r="C65" s="60" t="s">
        <v>359</v>
      </c>
      <c r="D65" s="60" t="s">
        <v>360</v>
      </c>
      <c r="E65" s="61">
        <f>'9.1 melléklet'!E65+'9.8 melléklet'!E65</f>
        <v>0</v>
      </c>
      <c r="F65" s="61">
        <f>'9.1 melléklet'!F65+'9.8 melléklet'!F65</f>
        <v>18000000</v>
      </c>
      <c r="G65" s="61">
        <f>'9.1 melléklet'!G65+'9.8 melléklet'!G65</f>
        <v>0</v>
      </c>
      <c r="H65" s="61">
        <f>'9.1 melléklet'!H65+'9.8 melléklet'!H65</f>
        <v>18000000</v>
      </c>
    </row>
    <row r="66" spans="1:8" ht="51" hidden="1" x14ac:dyDescent="0.25">
      <c r="A66" s="159" t="s">
        <v>409</v>
      </c>
      <c r="B66" s="159"/>
      <c r="C66" s="24" t="s">
        <v>361</v>
      </c>
      <c r="D66" s="24" t="s">
        <v>362</v>
      </c>
      <c r="E66" s="59">
        <f>'9.1 melléklet'!E66+'9.8 melléklet'!E66</f>
        <v>0</v>
      </c>
      <c r="F66" s="59">
        <f>'9.1 melléklet'!F66+'9.8 melléklet'!F66</f>
        <v>0</v>
      </c>
      <c r="G66" s="59">
        <f>'9.1 melléklet'!G66+'9.8 melléklet'!G66</f>
        <v>0</v>
      </c>
      <c r="H66" s="59">
        <f>'9.1 melléklet'!H66+'9.8 melléklet'!H66</f>
        <v>0</v>
      </c>
    </row>
    <row r="67" spans="1:8" ht="38.25" hidden="1" x14ac:dyDescent="0.25">
      <c r="A67" s="159" t="s">
        <v>410</v>
      </c>
      <c r="B67" s="159"/>
      <c r="C67" s="24" t="s">
        <v>363</v>
      </c>
      <c r="D67" s="24" t="s">
        <v>364</v>
      </c>
      <c r="E67" s="59">
        <f>'9.1 melléklet'!E67+'9.8 melléklet'!E67</f>
        <v>0</v>
      </c>
      <c r="F67" s="59">
        <f>'9.1 melléklet'!F67+'9.8 melléklet'!F67</f>
        <v>0</v>
      </c>
      <c r="G67" s="59">
        <f>'9.1 melléklet'!G67+'9.8 melléklet'!G67</f>
        <v>0</v>
      </c>
      <c r="H67" s="59">
        <f>'9.1 melléklet'!H67+'9.8 melléklet'!H67</f>
        <v>0</v>
      </c>
    </row>
    <row r="68" spans="1:8" ht="51" hidden="1" x14ac:dyDescent="0.25">
      <c r="A68" s="159" t="s">
        <v>411</v>
      </c>
      <c r="B68" s="159"/>
      <c r="C68" s="24" t="s">
        <v>365</v>
      </c>
      <c r="D68" s="24" t="s">
        <v>366</v>
      </c>
      <c r="E68" s="59">
        <f>'9.1 melléklet'!E68+'9.8 melléklet'!E68</f>
        <v>0</v>
      </c>
      <c r="F68" s="59">
        <f>'9.1 melléklet'!F68+'9.8 melléklet'!F68</f>
        <v>0</v>
      </c>
      <c r="G68" s="59">
        <f>'9.1 melléklet'!G68+'9.8 melléklet'!G68</f>
        <v>0</v>
      </c>
      <c r="H68" s="59">
        <f>'9.1 melléklet'!H68+'9.8 melléklet'!H68</f>
        <v>0</v>
      </c>
    </row>
    <row r="69" spans="1:8" ht="51" hidden="1" x14ac:dyDescent="0.25">
      <c r="A69" s="159" t="s">
        <v>412</v>
      </c>
      <c r="B69" s="159"/>
      <c r="C69" s="24" t="s">
        <v>367</v>
      </c>
      <c r="D69" s="24" t="s">
        <v>368</v>
      </c>
      <c r="E69" s="59">
        <f>'9.1 melléklet'!E69+'9.8 melléklet'!E69</f>
        <v>0</v>
      </c>
      <c r="F69" s="59">
        <f>'9.1 melléklet'!F69+'9.8 melléklet'!F69</f>
        <v>0</v>
      </c>
      <c r="G69" s="59">
        <f>'9.1 melléklet'!G69+'9.8 melléklet'!G69</f>
        <v>0</v>
      </c>
      <c r="H69" s="59">
        <f>'9.1 melléklet'!H69+'9.8 melléklet'!H69</f>
        <v>0</v>
      </c>
    </row>
    <row r="70" spans="1:8" ht="25.5" hidden="1" x14ac:dyDescent="0.25">
      <c r="A70" s="159" t="s">
        <v>413</v>
      </c>
      <c r="B70" s="159"/>
      <c r="C70" s="24" t="s">
        <v>369</v>
      </c>
      <c r="D70" s="24" t="s">
        <v>370</v>
      </c>
      <c r="E70" s="59">
        <f>'9.1 melléklet'!E70+'9.8 melléklet'!E70</f>
        <v>0</v>
      </c>
      <c r="F70" s="59">
        <f>'9.1 melléklet'!F70+'9.8 melléklet'!F70</f>
        <v>0</v>
      </c>
      <c r="G70" s="59">
        <f>'9.1 melléklet'!G70+'9.8 melléklet'!G70</f>
        <v>0</v>
      </c>
      <c r="H70" s="59">
        <f>'9.1 melléklet'!H70+'9.8 melléklet'!H70</f>
        <v>0</v>
      </c>
    </row>
    <row r="71" spans="1:8" ht="25.5" hidden="1" x14ac:dyDescent="0.25">
      <c r="A71" s="160" t="s">
        <v>414</v>
      </c>
      <c r="B71" s="160"/>
      <c r="C71" s="60" t="s">
        <v>371</v>
      </c>
      <c r="D71" s="60" t="s">
        <v>372</v>
      </c>
      <c r="E71" s="62">
        <f>'9.1 melléklet'!E71+'9.8 melléklet'!E71</f>
        <v>0</v>
      </c>
      <c r="F71" s="62">
        <f>'9.1 melléklet'!F71+'9.8 melléklet'!F71</f>
        <v>0</v>
      </c>
      <c r="G71" s="62">
        <f>'9.1 melléklet'!G71+'9.8 melléklet'!G71</f>
        <v>0</v>
      </c>
      <c r="H71" s="62">
        <f>'9.1 melléklet'!H71+'9.8 melléklet'!H71</f>
        <v>0</v>
      </c>
    </row>
    <row r="72" spans="1:8" ht="51" hidden="1" x14ac:dyDescent="0.25">
      <c r="A72" s="157" t="s">
        <v>415</v>
      </c>
      <c r="B72" s="157"/>
      <c r="C72" s="53" t="s">
        <v>373</v>
      </c>
      <c r="D72" s="53" t="s">
        <v>374</v>
      </c>
      <c r="E72" s="55">
        <f>'9.1 melléklet'!E72+'9.8 melléklet'!E72</f>
        <v>0</v>
      </c>
      <c r="F72" s="55">
        <f>'9.1 melléklet'!F72+'9.8 melléklet'!F72</f>
        <v>0</v>
      </c>
      <c r="G72" s="55">
        <f>'9.1 melléklet'!G72+'9.8 melléklet'!G72</f>
        <v>0</v>
      </c>
      <c r="H72" s="55">
        <f>'9.1 melléklet'!H72+'9.8 melléklet'!H72</f>
        <v>0</v>
      </c>
    </row>
    <row r="73" spans="1:8" ht="38.25" hidden="1" x14ac:dyDescent="0.25">
      <c r="A73" s="157" t="s">
        <v>416</v>
      </c>
      <c r="B73" s="157"/>
      <c r="C73" s="53" t="s">
        <v>375</v>
      </c>
      <c r="D73" s="53" t="s">
        <v>376</v>
      </c>
      <c r="E73" s="55">
        <f>'9.1 melléklet'!E73+'9.8 melléklet'!E73</f>
        <v>0</v>
      </c>
      <c r="F73" s="55">
        <f>'9.1 melléklet'!F73+'9.8 melléklet'!F73</f>
        <v>0</v>
      </c>
      <c r="G73" s="55">
        <f>'9.1 melléklet'!G73+'9.8 melléklet'!G73</f>
        <v>0</v>
      </c>
      <c r="H73" s="55">
        <f>'9.1 melléklet'!H73+'9.8 melléklet'!H73</f>
        <v>0</v>
      </c>
    </row>
    <row r="74" spans="1:8" ht="51" hidden="1" x14ac:dyDescent="0.25">
      <c r="A74" s="157" t="s">
        <v>417</v>
      </c>
      <c r="B74" s="157"/>
      <c r="C74" s="53" t="s">
        <v>377</v>
      </c>
      <c r="D74" s="53" t="s">
        <v>378</v>
      </c>
      <c r="E74" s="55">
        <f>'9.1 melléklet'!E74+'9.8 melléklet'!E74</f>
        <v>0</v>
      </c>
      <c r="F74" s="55">
        <f>'9.1 melléklet'!F74+'9.8 melléklet'!F74</f>
        <v>0</v>
      </c>
      <c r="G74" s="55">
        <f>'9.1 melléklet'!G74+'9.8 melléklet'!G74</f>
        <v>0</v>
      </c>
      <c r="H74" s="55">
        <f>'9.1 melléklet'!H74+'9.8 melléklet'!H74</f>
        <v>0</v>
      </c>
    </row>
    <row r="75" spans="1:8" ht="51" hidden="1" x14ac:dyDescent="0.25">
      <c r="A75" s="157" t="s">
        <v>418</v>
      </c>
      <c r="B75" s="157"/>
      <c r="C75" s="53" t="s">
        <v>379</v>
      </c>
      <c r="D75" s="53" t="s">
        <v>380</v>
      </c>
      <c r="E75" s="54">
        <f>'9.1 melléklet'!E75+'9.8 melléklet'!E75</f>
        <v>0</v>
      </c>
      <c r="F75" s="55">
        <f>'9.1 melléklet'!F75+'9.8 melléklet'!F75</f>
        <v>0</v>
      </c>
      <c r="G75" s="55">
        <f>'9.1 melléklet'!G75+'9.8 melléklet'!G75</f>
        <v>0</v>
      </c>
      <c r="H75" s="54">
        <f>'9.1 melléklet'!H75+'9.8 melléklet'!H75</f>
        <v>0</v>
      </c>
    </row>
    <row r="76" spans="1:8" ht="25.5" hidden="1" x14ac:dyDescent="0.25">
      <c r="A76" s="157" t="s">
        <v>419</v>
      </c>
      <c r="B76" s="157"/>
      <c r="C76" s="53" t="s">
        <v>381</v>
      </c>
      <c r="D76" s="53" t="s">
        <v>382</v>
      </c>
      <c r="E76" s="54">
        <f>'9.1 melléklet'!E76+'9.8 melléklet'!E76</f>
        <v>0</v>
      </c>
      <c r="F76" s="55">
        <f>'9.1 melléklet'!F76+'9.8 melléklet'!F76</f>
        <v>0</v>
      </c>
      <c r="G76" s="55">
        <f>'9.1 melléklet'!G76+'9.8 melléklet'!G76</f>
        <v>0</v>
      </c>
      <c r="H76" s="54">
        <f>'9.1 melléklet'!H76+'9.8 melléklet'!H76</f>
        <v>0</v>
      </c>
    </row>
    <row r="77" spans="1:8" ht="25.5" x14ac:dyDescent="0.25">
      <c r="A77" s="160" t="s">
        <v>420</v>
      </c>
      <c r="B77" s="160"/>
      <c r="C77" s="60" t="s">
        <v>383</v>
      </c>
      <c r="D77" s="60" t="s">
        <v>384</v>
      </c>
      <c r="E77" s="62">
        <f>'9.1 melléklet'!E77+'9.8 melléklet'!E77</f>
        <v>0</v>
      </c>
      <c r="F77" s="62">
        <f>'9.1 melléklet'!F77+'9.8 melléklet'!F77</f>
        <v>0</v>
      </c>
      <c r="G77" s="62">
        <f>'9.1 melléklet'!G77+'9.8 melléklet'!G77</f>
        <v>0</v>
      </c>
      <c r="H77" s="62">
        <f>'9.1 melléklet'!H77+'9.8 melléklet'!H77</f>
        <v>0</v>
      </c>
    </row>
    <row r="78" spans="1:8" ht="25.5" x14ac:dyDescent="0.25">
      <c r="A78" s="158" t="s">
        <v>421</v>
      </c>
      <c r="B78" s="158"/>
      <c r="C78" s="64" t="s">
        <v>385</v>
      </c>
      <c r="D78" s="64" t="s">
        <v>386</v>
      </c>
      <c r="E78" s="65">
        <f>'9.1 melléklet'!E78+'9.8 melléklet'!E78</f>
        <v>1047817694</v>
      </c>
      <c r="F78" s="65">
        <f>'9.1 melléklet'!F78+'9.8 melléklet'!F78</f>
        <v>25620000</v>
      </c>
      <c r="G78" s="65">
        <f>'9.1 melléklet'!G78+'9.8 melléklet'!G78</f>
        <v>122102800</v>
      </c>
      <c r="H78" s="65">
        <f>'9.1 melléklet'!H78+'9.8 melléklet'!H78</f>
        <v>1195540494</v>
      </c>
    </row>
    <row r="79" spans="1:8" ht="25.5" hidden="1" x14ac:dyDescent="0.25">
      <c r="A79" s="157" t="s">
        <v>422</v>
      </c>
      <c r="B79" s="157"/>
      <c r="C79" s="53" t="s">
        <v>438</v>
      </c>
      <c r="D79" s="53" t="s">
        <v>439</v>
      </c>
      <c r="E79" s="54">
        <f>'9.1 melléklet'!E79+'9.8 melléklet'!E79</f>
        <v>0</v>
      </c>
      <c r="F79" s="54">
        <f>'9.1 melléklet'!F79+'9.8 melléklet'!F79</f>
        <v>0</v>
      </c>
      <c r="G79" s="54">
        <f>'9.1 melléklet'!G79+'9.8 melléklet'!G79</f>
        <v>0</v>
      </c>
      <c r="H79" s="54">
        <f>'9.1 melléklet'!H79+'9.8 melléklet'!H79</f>
        <v>0</v>
      </c>
    </row>
    <row r="80" spans="1:8" ht="25.5" hidden="1" x14ac:dyDescent="0.25">
      <c r="A80" s="157" t="s">
        <v>485</v>
      </c>
      <c r="B80" s="157"/>
      <c r="C80" s="53" t="s">
        <v>440</v>
      </c>
      <c r="D80" s="53" t="s">
        <v>441</v>
      </c>
      <c r="E80" s="54">
        <f>'9.1 melléklet'!E80+'9.8 melléklet'!E80</f>
        <v>0</v>
      </c>
      <c r="F80" s="54">
        <f>'9.1 melléklet'!F80+'9.8 melléklet'!F80</f>
        <v>0</v>
      </c>
      <c r="G80" s="54">
        <f>'9.1 melléklet'!G80+'9.8 melléklet'!G80</f>
        <v>0</v>
      </c>
      <c r="H80" s="54">
        <f>'9.1 melléklet'!H80+'9.8 melléklet'!H80</f>
        <v>0</v>
      </c>
    </row>
    <row r="81" spans="1:8" ht="25.5" hidden="1" x14ac:dyDescent="0.25">
      <c r="A81" s="157" t="s">
        <v>486</v>
      </c>
      <c r="B81" s="157"/>
      <c r="C81" s="53" t="s">
        <v>442</v>
      </c>
      <c r="D81" s="53" t="s">
        <v>443</v>
      </c>
      <c r="E81" s="54">
        <f>'9.1 melléklet'!E81+'9.8 melléklet'!E81</f>
        <v>0</v>
      </c>
      <c r="F81" s="54">
        <f>'9.1 melléklet'!F81+'9.8 melléklet'!F81</f>
        <v>0</v>
      </c>
      <c r="G81" s="54">
        <f>'9.1 melléklet'!G81+'9.8 melléklet'!G81</f>
        <v>0</v>
      </c>
      <c r="H81" s="54">
        <f>'9.1 melléklet'!H81+'9.8 melléklet'!H81</f>
        <v>0</v>
      </c>
    </row>
    <row r="82" spans="1:8" ht="25.5" hidden="1" x14ac:dyDescent="0.25">
      <c r="A82" s="159" t="s">
        <v>487</v>
      </c>
      <c r="B82" s="159"/>
      <c r="C82" s="24" t="s">
        <v>502</v>
      </c>
      <c r="D82" s="24" t="s">
        <v>444</v>
      </c>
      <c r="E82" s="58">
        <f>'9.1 melléklet'!E82+'9.8 melléklet'!E82</f>
        <v>0</v>
      </c>
      <c r="F82" s="58">
        <f>'9.1 melléklet'!F82+'9.8 melléklet'!F82</f>
        <v>0</v>
      </c>
      <c r="G82" s="58">
        <f>'9.1 melléklet'!G82+'9.8 melléklet'!G82</f>
        <v>0</v>
      </c>
      <c r="H82" s="58">
        <f>'9.1 melléklet'!H82+'9.8 melléklet'!H82</f>
        <v>0</v>
      </c>
    </row>
    <row r="83" spans="1:8" ht="38.25" hidden="1" x14ac:dyDescent="0.25">
      <c r="A83" s="157" t="s">
        <v>488</v>
      </c>
      <c r="B83" s="157"/>
      <c r="C83" s="53" t="s">
        <v>445</v>
      </c>
      <c r="D83" s="53" t="s">
        <v>446</v>
      </c>
      <c r="E83" s="54">
        <f>'9.1 melléklet'!E83+'9.8 melléklet'!E83</f>
        <v>0</v>
      </c>
      <c r="F83" s="54">
        <f>'9.1 melléklet'!F83+'9.8 melléklet'!F83</f>
        <v>0</v>
      </c>
      <c r="G83" s="54">
        <f>'9.1 melléklet'!G83+'9.8 melléklet'!G83</f>
        <v>0</v>
      </c>
      <c r="H83" s="54">
        <f>'9.1 melléklet'!H83+'9.8 melléklet'!H83</f>
        <v>0</v>
      </c>
    </row>
    <row r="84" spans="1:8" ht="25.5" hidden="1" x14ac:dyDescent="0.25">
      <c r="A84" s="157" t="s">
        <v>489</v>
      </c>
      <c r="B84" s="157"/>
      <c r="C84" s="53" t="s">
        <v>447</v>
      </c>
      <c r="D84" s="53" t="s">
        <v>448</v>
      </c>
      <c r="E84" s="54">
        <f>'9.1 melléklet'!E84+'9.8 melléklet'!E84</f>
        <v>0</v>
      </c>
      <c r="F84" s="54">
        <f>'9.1 melléklet'!F84+'9.8 melléklet'!F84</f>
        <v>0</v>
      </c>
      <c r="G84" s="54">
        <f>'9.1 melléklet'!G84+'9.8 melléklet'!G84</f>
        <v>0</v>
      </c>
      <c r="H84" s="54">
        <f>'9.1 melléklet'!H84+'9.8 melléklet'!H84</f>
        <v>0</v>
      </c>
    </row>
    <row r="85" spans="1:8" ht="38.25" hidden="1" x14ac:dyDescent="0.25">
      <c r="A85" s="157" t="s">
        <v>490</v>
      </c>
      <c r="B85" s="157"/>
      <c r="C85" s="53" t="s">
        <v>449</v>
      </c>
      <c r="D85" s="53" t="s">
        <v>450</v>
      </c>
      <c r="E85" s="54">
        <f>'9.1 melléklet'!E85+'9.8 melléklet'!E85</f>
        <v>0</v>
      </c>
      <c r="F85" s="54">
        <f>'9.1 melléklet'!F85+'9.8 melléklet'!F85</f>
        <v>0</v>
      </c>
      <c r="G85" s="54">
        <f>'9.1 melléklet'!G85+'9.8 melléklet'!G85</f>
        <v>0</v>
      </c>
      <c r="H85" s="54">
        <f>'9.1 melléklet'!H85+'9.8 melléklet'!H85</f>
        <v>0</v>
      </c>
    </row>
    <row r="86" spans="1:8" ht="25.5" hidden="1" x14ac:dyDescent="0.25">
      <c r="A86" s="157" t="s">
        <v>491</v>
      </c>
      <c r="B86" s="157"/>
      <c r="C86" s="53" t="s">
        <v>451</v>
      </c>
      <c r="D86" s="53" t="s">
        <v>452</v>
      </c>
      <c r="E86" s="54">
        <f>'9.1 melléklet'!E86+'9.8 melléklet'!E86</f>
        <v>0</v>
      </c>
      <c r="F86" s="54">
        <f>'9.1 melléklet'!F86+'9.8 melléklet'!F86</f>
        <v>0</v>
      </c>
      <c r="G86" s="54">
        <f>'9.1 melléklet'!G86+'9.8 melléklet'!G86</f>
        <v>0</v>
      </c>
      <c r="H86" s="54">
        <f>'9.1 melléklet'!H86+'9.8 melléklet'!H86</f>
        <v>0</v>
      </c>
    </row>
    <row r="87" spans="1:8" ht="25.5" x14ac:dyDescent="0.25">
      <c r="A87" s="159" t="s">
        <v>492</v>
      </c>
      <c r="B87" s="159"/>
      <c r="C87" s="24" t="s">
        <v>503</v>
      </c>
      <c r="D87" s="24" t="s">
        <v>453</v>
      </c>
      <c r="E87" s="58">
        <f>'9.1 melléklet'!E87+'9.8 melléklet'!E87</f>
        <v>0</v>
      </c>
      <c r="F87" s="58">
        <f>'9.1 melléklet'!F87+'9.8 melléklet'!F87</f>
        <v>0</v>
      </c>
      <c r="G87" s="58">
        <f>'9.1 melléklet'!G87+'9.8 melléklet'!G87</f>
        <v>0</v>
      </c>
      <c r="H87" s="58">
        <f>'9.1 melléklet'!H87+'9.8 melléklet'!H87</f>
        <v>0</v>
      </c>
    </row>
    <row r="88" spans="1:8" ht="25.5" x14ac:dyDescent="0.25">
      <c r="A88" s="157" t="s">
        <v>493</v>
      </c>
      <c r="B88" s="157"/>
      <c r="C88" s="53" t="s">
        <v>26</v>
      </c>
      <c r="D88" s="53" t="s">
        <v>454</v>
      </c>
      <c r="E88" s="54">
        <f>'9.1 melléklet'!E88+'9.8 melléklet'!E88</f>
        <v>243292518</v>
      </c>
      <c r="F88" s="54">
        <f>'9.1 melléklet'!F88+'9.8 melléklet'!F88</f>
        <v>0</v>
      </c>
      <c r="G88" s="54">
        <f>'9.1 melléklet'!G88+'9.8 melléklet'!G88</f>
        <v>0</v>
      </c>
      <c r="H88" s="54">
        <f>'9.1 melléklet'!H88+'9.8 melléklet'!H88</f>
        <v>243292518</v>
      </c>
    </row>
    <row r="89" spans="1:8" ht="25.5" x14ac:dyDescent="0.25">
      <c r="A89" s="157" t="s">
        <v>494</v>
      </c>
      <c r="B89" s="157"/>
      <c r="C89" s="53" t="s">
        <v>27</v>
      </c>
      <c r="D89" s="53" t="s">
        <v>455</v>
      </c>
      <c r="E89" s="54">
        <f>'9.1 melléklet'!E89+'9.8 melléklet'!E89</f>
        <v>0</v>
      </c>
      <c r="F89" s="54">
        <f>'9.1 melléklet'!F89+'9.8 melléklet'!F89</f>
        <v>0</v>
      </c>
      <c r="G89" s="54">
        <f>'9.1 melléklet'!G89+'9.8 melléklet'!G89</f>
        <v>0</v>
      </c>
      <c r="H89" s="54">
        <f>'9.1 melléklet'!H89+'9.8 melléklet'!H89</f>
        <v>0</v>
      </c>
    </row>
    <row r="90" spans="1:8" ht="25.5" x14ac:dyDescent="0.25">
      <c r="A90" s="159" t="s">
        <v>495</v>
      </c>
      <c r="B90" s="159"/>
      <c r="C90" s="24" t="s">
        <v>504</v>
      </c>
      <c r="D90" s="24" t="s">
        <v>456</v>
      </c>
      <c r="E90" s="58">
        <f>'9.1 melléklet'!E90+'9.8 melléklet'!E90</f>
        <v>243292518</v>
      </c>
      <c r="F90" s="58">
        <f>'9.1 melléklet'!F90+'9.8 melléklet'!F90</f>
        <v>0</v>
      </c>
      <c r="G90" s="58">
        <f>'9.1 melléklet'!G90+'9.8 melléklet'!G90</f>
        <v>0</v>
      </c>
      <c r="H90" s="58">
        <f>'9.1 melléklet'!H90+'9.8 melléklet'!H90</f>
        <v>243292518</v>
      </c>
    </row>
    <row r="91" spans="1:8" ht="25.5" x14ac:dyDescent="0.25">
      <c r="A91" s="159" t="s">
        <v>496</v>
      </c>
      <c r="B91" s="159"/>
      <c r="C91" s="24" t="s">
        <v>28</v>
      </c>
      <c r="D91" s="24" t="s">
        <v>457</v>
      </c>
      <c r="E91" s="58">
        <f>'9.1 melléklet'!E91+'9.8 melléklet'!E91</f>
        <v>0</v>
      </c>
      <c r="F91" s="58">
        <f>'9.1 melléklet'!F91+'9.8 melléklet'!F91</f>
        <v>0</v>
      </c>
      <c r="G91" s="58">
        <f>'9.1 melléklet'!G91+'9.8 melléklet'!G91</f>
        <v>0</v>
      </c>
      <c r="H91" s="58">
        <f>'9.1 melléklet'!H91+'9.8 melléklet'!H91</f>
        <v>0</v>
      </c>
    </row>
    <row r="92" spans="1:8" ht="25.5" x14ac:dyDescent="0.25">
      <c r="A92" s="159" t="s">
        <v>497</v>
      </c>
      <c r="B92" s="159"/>
      <c r="C92" s="24" t="s">
        <v>29</v>
      </c>
      <c r="D92" s="24" t="s">
        <v>458</v>
      </c>
      <c r="E92" s="58">
        <f>'9.1 melléklet'!E92+'9.8 melléklet'!E92</f>
        <v>0</v>
      </c>
      <c r="F92" s="58">
        <f>'9.1 melléklet'!F92+'9.8 melléklet'!F92</f>
        <v>0</v>
      </c>
      <c r="G92" s="58">
        <f>'9.1 melléklet'!G92+'9.8 melléklet'!G92</f>
        <v>0</v>
      </c>
      <c r="H92" s="58">
        <f>'9.1 melléklet'!H92+'9.8 melléklet'!H92</f>
        <v>0</v>
      </c>
    </row>
    <row r="93" spans="1:8" ht="25.5" x14ac:dyDescent="0.25">
      <c r="A93" s="159" t="s">
        <v>498</v>
      </c>
      <c r="B93" s="159"/>
      <c r="C93" s="24" t="s">
        <v>459</v>
      </c>
      <c r="D93" s="24" t="s">
        <v>460</v>
      </c>
      <c r="E93" s="58">
        <f>'9.1 melléklet'!E93+'9.8 melléklet'!E93</f>
        <v>553964624</v>
      </c>
      <c r="F93" s="58">
        <f>'9.1 melléklet'!F93+'9.8 melléklet'!F93</f>
        <v>0</v>
      </c>
      <c r="G93" s="58">
        <f>'9.1 melléklet'!G93+'9.8 melléklet'!G93</f>
        <v>232434859</v>
      </c>
      <c r="H93" s="58">
        <f>'9.1 melléklet'!H93+'9.8 melléklet'!H93</f>
        <v>786399483</v>
      </c>
    </row>
    <row r="94" spans="1:8" ht="25.5" hidden="1" x14ac:dyDescent="0.25">
      <c r="A94" s="159" t="s">
        <v>499</v>
      </c>
      <c r="B94" s="159"/>
      <c r="C94" s="24" t="s">
        <v>461</v>
      </c>
      <c r="D94" s="24" t="s">
        <v>462</v>
      </c>
      <c r="E94" s="58">
        <f>'9.1 melléklet'!E94+'9.8 melléklet'!E94</f>
        <v>0</v>
      </c>
      <c r="F94" s="58">
        <f>'9.1 melléklet'!F94+'9.8 melléklet'!F94</f>
        <v>0</v>
      </c>
      <c r="G94" s="58">
        <f>'9.1 melléklet'!G94+'9.8 melléklet'!G94</f>
        <v>0</v>
      </c>
      <c r="H94" s="58">
        <f>'9.1 melléklet'!H94+'9.8 melléklet'!H94</f>
        <v>0</v>
      </c>
    </row>
    <row r="95" spans="1:8" ht="25.5" hidden="1" x14ac:dyDescent="0.25">
      <c r="A95" s="159" t="s">
        <v>500</v>
      </c>
      <c r="B95" s="159"/>
      <c r="C95" s="24" t="s">
        <v>463</v>
      </c>
      <c r="D95" s="24" t="s">
        <v>464</v>
      </c>
      <c r="E95" s="58">
        <f>'9.1 melléklet'!E95+'9.8 melléklet'!E95</f>
        <v>0</v>
      </c>
      <c r="F95" s="58">
        <f>'9.1 melléklet'!F95+'9.8 melléklet'!F95</f>
        <v>0</v>
      </c>
      <c r="G95" s="58">
        <f>'9.1 melléklet'!G95+'9.8 melléklet'!G95</f>
        <v>0</v>
      </c>
      <c r="H95" s="58">
        <f>'9.1 melléklet'!H95+'9.8 melléklet'!H95</f>
        <v>0</v>
      </c>
    </row>
    <row r="96" spans="1:8" ht="25.5" hidden="1" x14ac:dyDescent="0.25">
      <c r="A96" s="157" t="s">
        <v>501</v>
      </c>
      <c r="B96" s="157"/>
      <c r="C96" s="53" t="s">
        <v>465</v>
      </c>
      <c r="D96" s="53" t="s">
        <v>466</v>
      </c>
      <c r="E96" s="54">
        <f>'9.1 melléklet'!E96+'9.8 melléklet'!E96</f>
        <v>0</v>
      </c>
      <c r="F96" s="54">
        <f>'9.1 melléklet'!F96+'9.8 melléklet'!F96</f>
        <v>0</v>
      </c>
      <c r="G96" s="54">
        <f>'9.1 melléklet'!G96+'9.8 melléklet'!G96</f>
        <v>0</v>
      </c>
      <c r="H96" s="54">
        <f>'9.1 melléklet'!H96+'9.8 melléklet'!H96</f>
        <v>0</v>
      </c>
    </row>
    <row r="97" spans="1:8" ht="25.5" hidden="1" x14ac:dyDescent="0.25">
      <c r="A97" s="157" t="s">
        <v>505</v>
      </c>
      <c r="B97" s="157"/>
      <c r="C97" s="53" t="s">
        <v>467</v>
      </c>
      <c r="D97" s="53" t="s">
        <v>468</v>
      </c>
      <c r="E97" s="54">
        <f>'9.1 melléklet'!E97+'9.8 melléklet'!E97</f>
        <v>0</v>
      </c>
      <c r="F97" s="54">
        <f>'9.1 melléklet'!F97+'9.8 melléklet'!F97</f>
        <v>0</v>
      </c>
      <c r="G97" s="54">
        <f>'9.1 melléklet'!G97+'9.8 melléklet'!G97</f>
        <v>0</v>
      </c>
      <c r="H97" s="54">
        <f>'9.1 melléklet'!H97+'9.8 melléklet'!H97</f>
        <v>0</v>
      </c>
    </row>
    <row r="98" spans="1:8" ht="25.5" x14ac:dyDescent="0.25">
      <c r="A98" s="159" t="s">
        <v>506</v>
      </c>
      <c r="B98" s="159"/>
      <c r="C98" s="24" t="s">
        <v>507</v>
      </c>
      <c r="D98" s="24" t="s">
        <v>469</v>
      </c>
      <c r="E98" s="58">
        <f>'9.1 melléklet'!E98+'9.8 melléklet'!E98</f>
        <v>0</v>
      </c>
      <c r="F98" s="58">
        <f>'9.1 melléklet'!F98+'9.8 melléklet'!F98</f>
        <v>0</v>
      </c>
      <c r="G98" s="58">
        <f>'9.1 melléklet'!G98+'9.8 melléklet'!G98</f>
        <v>0</v>
      </c>
      <c r="H98" s="58">
        <f>'9.1 melléklet'!H98+'9.8 melléklet'!H98</f>
        <v>0</v>
      </c>
    </row>
    <row r="99" spans="1:8" ht="25.5" x14ac:dyDescent="0.25">
      <c r="A99" s="160" t="s">
        <v>509</v>
      </c>
      <c r="B99" s="160"/>
      <c r="C99" s="60" t="s">
        <v>508</v>
      </c>
      <c r="D99" s="60" t="s">
        <v>470</v>
      </c>
      <c r="E99" s="61">
        <f>'9.1 melléklet'!E99+'9.8 melléklet'!E99</f>
        <v>797257142</v>
      </c>
      <c r="F99" s="61">
        <f>'9.1 melléklet'!F99+'9.8 melléklet'!F99</f>
        <v>0</v>
      </c>
      <c r="G99" s="61">
        <f>'9.1 melléklet'!G99+'9.8 melléklet'!G99</f>
        <v>232434859</v>
      </c>
      <c r="H99" s="61">
        <f>'9.1 melléklet'!H99+'9.8 melléklet'!H99</f>
        <v>1029692001</v>
      </c>
    </row>
    <row r="100" spans="1:8" ht="38.25" hidden="1" x14ac:dyDescent="0.25">
      <c r="A100" s="159" t="s">
        <v>510</v>
      </c>
      <c r="B100" s="159"/>
      <c r="C100" s="24" t="s">
        <v>471</v>
      </c>
      <c r="D100" s="24" t="s">
        <v>472</v>
      </c>
      <c r="E100" s="58">
        <f>'9.1 melléklet'!E100+'9.8 melléklet'!E100</f>
        <v>0</v>
      </c>
      <c r="F100" s="58">
        <f>'9.1 melléklet'!F100+'9.8 melléklet'!F100</f>
        <v>0</v>
      </c>
      <c r="G100" s="58">
        <f>'9.1 melléklet'!G100+'9.8 melléklet'!G100</f>
        <v>0</v>
      </c>
      <c r="H100" s="58">
        <f>'9.1 melléklet'!H100+'9.8 melléklet'!H100</f>
        <v>0</v>
      </c>
    </row>
    <row r="101" spans="1:8" ht="38.25" hidden="1" x14ac:dyDescent="0.25">
      <c r="A101" s="159" t="s">
        <v>511</v>
      </c>
      <c r="B101" s="159"/>
      <c r="C101" s="24" t="s">
        <v>473</v>
      </c>
      <c r="D101" s="24" t="s">
        <v>474</v>
      </c>
      <c r="E101" s="58">
        <f>'9.1 melléklet'!E101+'9.8 melléklet'!E101</f>
        <v>0</v>
      </c>
      <c r="F101" s="58">
        <f>'9.1 melléklet'!F101+'9.8 melléklet'!F101</f>
        <v>0</v>
      </c>
      <c r="G101" s="58">
        <f>'9.1 melléklet'!G101+'9.8 melléklet'!G101</f>
        <v>0</v>
      </c>
      <c r="H101" s="58">
        <f>'9.1 melléklet'!H101+'9.8 melléklet'!H101</f>
        <v>0</v>
      </c>
    </row>
    <row r="102" spans="1:8" ht="25.5" hidden="1" x14ac:dyDescent="0.25">
      <c r="A102" s="159" t="s">
        <v>512</v>
      </c>
      <c r="B102" s="159"/>
      <c r="C102" s="24" t="s">
        <v>30</v>
      </c>
      <c r="D102" s="24" t="s">
        <v>475</v>
      </c>
      <c r="E102" s="58">
        <f>'9.1 melléklet'!E102+'9.8 melléklet'!E102</f>
        <v>0</v>
      </c>
      <c r="F102" s="58">
        <f>'9.1 melléklet'!F102+'9.8 melléklet'!F102</f>
        <v>0</v>
      </c>
      <c r="G102" s="58">
        <f>'9.1 melléklet'!G102+'9.8 melléklet'!G102</f>
        <v>0</v>
      </c>
      <c r="H102" s="58">
        <f>'9.1 melléklet'!H102+'9.8 melléklet'!H102</f>
        <v>0</v>
      </c>
    </row>
    <row r="103" spans="1:8" ht="38.25" hidden="1" x14ac:dyDescent="0.25">
      <c r="A103" s="159" t="s">
        <v>513</v>
      </c>
      <c r="B103" s="159"/>
      <c r="C103" s="24" t="s">
        <v>476</v>
      </c>
      <c r="D103" s="24" t="s">
        <v>477</v>
      </c>
      <c r="E103" s="58">
        <f>'9.1 melléklet'!E103+'9.8 melléklet'!E103</f>
        <v>0</v>
      </c>
      <c r="F103" s="58">
        <f>'9.1 melléklet'!F103+'9.8 melléklet'!F103</f>
        <v>0</v>
      </c>
      <c r="G103" s="58">
        <f>'9.1 melléklet'!G103+'9.8 melléklet'!G103</f>
        <v>0</v>
      </c>
      <c r="H103" s="58">
        <f>'9.1 melléklet'!H103+'9.8 melléklet'!H103</f>
        <v>0</v>
      </c>
    </row>
    <row r="104" spans="1:8" ht="25.5" hidden="1" x14ac:dyDescent="0.25">
      <c r="A104" s="159" t="s">
        <v>514</v>
      </c>
      <c r="B104" s="159"/>
      <c r="C104" s="24" t="s">
        <v>478</v>
      </c>
      <c r="D104" s="24" t="s">
        <v>479</v>
      </c>
      <c r="E104" s="58">
        <f>'9.1 melléklet'!E104+'9.8 melléklet'!E104</f>
        <v>0</v>
      </c>
      <c r="F104" s="58">
        <f>'9.1 melléklet'!F104+'9.8 melléklet'!F104</f>
        <v>0</v>
      </c>
      <c r="G104" s="58">
        <f>'9.1 melléklet'!G104+'9.8 melléklet'!G104</f>
        <v>0</v>
      </c>
      <c r="H104" s="58">
        <f>'9.1 melléklet'!H104+'9.8 melléklet'!H104</f>
        <v>0</v>
      </c>
    </row>
    <row r="105" spans="1:8" ht="25.5" x14ac:dyDescent="0.25">
      <c r="A105" s="160" t="s">
        <v>515</v>
      </c>
      <c r="B105" s="160"/>
      <c r="C105" s="60" t="s">
        <v>519</v>
      </c>
      <c r="D105" s="60" t="s">
        <v>480</v>
      </c>
      <c r="E105" s="61">
        <f>'9.1 melléklet'!E105+'9.8 melléklet'!E105</f>
        <v>0</v>
      </c>
      <c r="F105" s="61">
        <f>'9.1 melléklet'!F105+'9.8 melléklet'!F105</f>
        <v>0</v>
      </c>
      <c r="G105" s="61">
        <f>'9.1 melléklet'!G105+'9.8 melléklet'!G105</f>
        <v>0</v>
      </c>
      <c r="H105" s="61">
        <f>'9.1 melléklet'!H105+'9.8 melléklet'!H105</f>
        <v>0</v>
      </c>
    </row>
    <row r="106" spans="1:8" ht="25.5" x14ac:dyDescent="0.25">
      <c r="A106" s="160" t="s">
        <v>516</v>
      </c>
      <c r="B106" s="160"/>
      <c r="C106" s="60" t="s">
        <v>31</v>
      </c>
      <c r="D106" s="60" t="s">
        <v>481</v>
      </c>
      <c r="E106" s="61">
        <f>'9.1 melléklet'!E106+'9.8 melléklet'!E106</f>
        <v>0</v>
      </c>
      <c r="F106" s="61">
        <f>'9.1 melléklet'!F106+'9.8 melléklet'!F106</f>
        <v>0</v>
      </c>
      <c r="G106" s="61">
        <f>'9.1 melléklet'!G106+'9.8 melléklet'!G106</f>
        <v>0</v>
      </c>
      <c r="H106" s="61">
        <f>'9.1 melléklet'!H106+'9.8 melléklet'!H106</f>
        <v>0</v>
      </c>
    </row>
    <row r="107" spans="1:8" x14ac:dyDescent="0.25">
      <c r="A107" s="160" t="s">
        <v>517</v>
      </c>
      <c r="B107" s="160"/>
      <c r="C107" s="60" t="s">
        <v>482</v>
      </c>
      <c r="D107" s="60" t="s">
        <v>483</v>
      </c>
      <c r="E107" s="61">
        <f>'9.1 melléklet'!E107+'9.8 melléklet'!E107</f>
        <v>0</v>
      </c>
      <c r="F107" s="61">
        <f>'9.1 melléklet'!F107+'9.8 melléklet'!F107</f>
        <v>0</v>
      </c>
      <c r="G107" s="61">
        <f>'9.1 melléklet'!G107+'9.8 melléklet'!G107</f>
        <v>0</v>
      </c>
      <c r="H107" s="61">
        <f>'9.1 melléklet'!H107+'9.8 melléklet'!H107</f>
        <v>0</v>
      </c>
    </row>
    <row r="108" spans="1:8" ht="25.5" x14ac:dyDescent="0.25">
      <c r="A108" s="158" t="s">
        <v>518</v>
      </c>
      <c r="B108" s="158"/>
      <c r="C108" s="64" t="s">
        <v>520</v>
      </c>
      <c r="D108" s="64" t="s">
        <v>484</v>
      </c>
      <c r="E108" s="65">
        <f>'9.1 melléklet'!E108+'9.8 melléklet'!E108</f>
        <v>797257142</v>
      </c>
      <c r="F108" s="65">
        <f>'9.1 melléklet'!F108+'9.8 melléklet'!F108</f>
        <v>0</v>
      </c>
      <c r="G108" s="65">
        <f>'9.1 melléklet'!G108+'9.8 melléklet'!G108</f>
        <v>232434859</v>
      </c>
      <c r="H108" s="65">
        <f>'9.1 melléklet'!H108+'9.8 melléklet'!H108</f>
        <v>1029692001</v>
      </c>
    </row>
    <row r="109" spans="1:8" ht="21.75" customHeight="1" x14ac:dyDescent="0.25">
      <c r="A109" s="171" t="s">
        <v>521</v>
      </c>
      <c r="B109" s="171"/>
      <c r="C109" s="70" t="s">
        <v>522</v>
      </c>
      <c r="D109" s="70" t="s">
        <v>523</v>
      </c>
      <c r="E109" s="71">
        <f>'9.1 melléklet'!E109+'9.8 melléklet'!E109</f>
        <v>1845074836</v>
      </c>
      <c r="F109" s="71">
        <f>'9.1 melléklet'!F109+'9.8 melléklet'!F109</f>
        <v>25620000</v>
      </c>
      <c r="G109" s="71">
        <f>'9.1 melléklet'!G109+'9.8 melléklet'!G109</f>
        <v>354537659</v>
      </c>
      <c r="H109" s="71">
        <f>'9.1 melléklet'!H109+'9.8 melléklet'!H109</f>
        <v>2225232495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8" x14ac:dyDescent="0.25">
      <c r="A113" s="170"/>
      <c r="B113" s="170"/>
      <c r="C113" s="15"/>
      <c r="D113" s="15"/>
      <c r="E113" s="14"/>
      <c r="F113" s="14"/>
      <c r="G113" s="14"/>
      <c r="H113" s="14"/>
    </row>
  </sheetData>
  <mergeCells count="110">
    <mergeCell ref="A113:B113"/>
    <mergeCell ref="A105:B105"/>
    <mergeCell ref="A106:B106"/>
    <mergeCell ref="A107:B107"/>
    <mergeCell ref="A108:B108"/>
    <mergeCell ref="A109:B109"/>
    <mergeCell ref="A102:B102"/>
    <mergeCell ref="A103:B103"/>
    <mergeCell ref="A104:B104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77:B77"/>
    <mergeCell ref="A78:B78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35:B35"/>
    <mergeCell ref="A36:B36"/>
    <mergeCell ref="A26:B26"/>
    <mergeCell ref="A28:B28"/>
    <mergeCell ref="A29:B29"/>
    <mergeCell ref="A30:B30"/>
    <mergeCell ref="A31:B31"/>
    <mergeCell ref="A42:B42"/>
    <mergeCell ref="A43:B43"/>
    <mergeCell ref="A27:B27"/>
    <mergeCell ref="A24:B24"/>
    <mergeCell ref="A25:B25"/>
    <mergeCell ref="A16:B16"/>
    <mergeCell ref="A17:B17"/>
    <mergeCell ref="A18:B18"/>
    <mergeCell ref="A19:B19"/>
    <mergeCell ref="A20:B20"/>
    <mergeCell ref="A33:B33"/>
    <mergeCell ref="A34:B34"/>
    <mergeCell ref="A11:B11"/>
    <mergeCell ref="A12:B12"/>
    <mergeCell ref="A13:B13"/>
    <mergeCell ref="A14:B14"/>
    <mergeCell ref="A15:B15"/>
    <mergeCell ref="A8:B8"/>
    <mergeCell ref="A21:B21"/>
    <mergeCell ref="A22:B22"/>
    <mergeCell ref="A23:B23"/>
    <mergeCell ref="A9:H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  <rowBreaks count="1" manualBreakCount="1">
    <brk id="5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26"/>
  <sheetViews>
    <sheetView zoomScaleNormal="100" workbookViewId="0">
      <selection activeCell="E15" sqref="E15"/>
    </sheetView>
  </sheetViews>
  <sheetFormatPr defaultRowHeight="11.25" x14ac:dyDescent="0.2"/>
  <cols>
    <col min="1" max="1" width="9.140625" style="30"/>
    <col min="2" max="2" width="31.5703125" style="30" customWidth="1"/>
    <col min="3" max="3" width="21.5703125" style="30" customWidth="1"/>
    <col min="4" max="16384" width="9.140625" style="30"/>
  </cols>
  <sheetData>
    <row r="1" spans="1:3" ht="12.75" x14ac:dyDescent="0.2">
      <c r="A1" s="190" t="s">
        <v>807</v>
      </c>
      <c r="B1" s="190"/>
      <c r="C1" s="190"/>
    </row>
    <row r="2" spans="1:3" ht="12.75" x14ac:dyDescent="0.2">
      <c r="A2" s="135"/>
      <c r="B2" s="135"/>
      <c r="C2" s="135"/>
    </row>
    <row r="3" spans="1:3" ht="12.75" x14ac:dyDescent="0.2">
      <c r="A3" s="135"/>
      <c r="B3" s="135"/>
      <c r="C3" s="135"/>
    </row>
    <row r="4" spans="1:3" ht="12.75" x14ac:dyDescent="0.2">
      <c r="A4" s="189" t="s">
        <v>114</v>
      </c>
      <c r="B4" s="189"/>
      <c r="C4" s="189"/>
    </row>
    <row r="5" spans="1:3" ht="12.75" x14ac:dyDescent="0.2">
      <c r="A5" s="135"/>
      <c r="B5" s="135"/>
      <c r="C5" s="135"/>
    </row>
    <row r="6" spans="1:3" ht="25.5" x14ac:dyDescent="0.2">
      <c r="A6" s="144" t="s">
        <v>159</v>
      </c>
      <c r="B6" s="144" t="s">
        <v>160</v>
      </c>
      <c r="C6" s="144" t="s">
        <v>244</v>
      </c>
    </row>
    <row r="7" spans="1:3" ht="12.75" x14ac:dyDescent="0.2">
      <c r="A7" s="137" t="s">
        <v>5</v>
      </c>
      <c r="B7" s="138" t="s">
        <v>203</v>
      </c>
      <c r="C7" s="139">
        <v>24000000</v>
      </c>
    </row>
    <row r="8" spans="1:3" ht="12.75" x14ac:dyDescent="0.2">
      <c r="A8" s="137" t="s">
        <v>7</v>
      </c>
      <c r="B8" s="138"/>
      <c r="C8" s="138"/>
    </row>
    <row r="9" spans="1:3" ht="12.75" x14ac:dyDescent="0.2">
      <c r="A9" s="137" t="s">
        <v>9</v>
      </c>
      <c r="B9" s="138"/>
      <c r="C9" s="138"/>
    </row>
    <row r="10" spans="1:3" ht="12.75" x14ac:dyDescent="0.2">
      <c r="A10" s="137" t="s">
        <v>39</v>
      </c>
      <c r="B10" s="138"/>
      <c r="C10" s="138"/>
    </row>
    <row r="11" spans="1:3" ht="12.75" x14ac:dyDescent="0.2">
      <c r="A11" s="137" t="s">
        <v>11</v>
      </c>
      <c r="B11" s="138"/>
      <c r="C11" s="138"/>
    </row>
    <row r="12" spans="1:3" ht="12.75" x14ac:dyDescent="0.2">
      <c r="A12" s="137" t="s">
        <v>18</v>
      </c>
      <c r="B12" s="138"/>
      <c r="C12" s="138"/>
    </row>
    <row r="13" spans="1:3" ht="12.75" x14ac:dyDescent="0.2">
      <c r="A13" s="137" t="s">
        <v>40</v>
      </c>
      <c r="B13" s="138"/>
      <c r="C13" s="138"/>
    </row>
    <row r="14" spans="1:3" ht="12.75" x14ac:dyDescent="0.2">
      <c r="A14" s="137" t="s">
        <v>24</v>
      </c>
      <c r="B14" s="138"/>
      <c r="C14" s="138"/>
    </row>
    <row r="15" spans="1:3" ht="12.75" x14ac:dyDescent="0.2">
      <c r="A15" s="137" t="s">
        <v>25</v>
      </c>
      <c r="B15" s="138"/>
      <c r="C15" s="138"/>
    </row>
    <row r="16" spans="1:3" ht="12.75" x14ac:dyDescent="0.2">
      <c r="A16" s="137" t="s">
        <v>44</v>
      </c>
      <c r="B16" s="140" t="s">
        <v>4</v>
      </c>
      <c r="C16" s="141">
        <f>C7</f>
        <v>24000000</v>
      </c>
    </row>
    <row r="17" spans="1:3" ht="12.75" x14ac:dyDescent="0.2">
      <c r="A17" s="142"/>
      <c r="B17" s="142"/>
      <c r="C17" s="142"/>
    </row>
    <row r="18" spans="1:3" ht="25.5" x14ac:dyDescent="0.2">
      <c r="A18" s="144" t="s">
        <v>159</v>
      </c>
      <c r="B18" s="144" t="s">
        <v>161</v>
      </c>
      <c r="C18" s="144" t="s">
        <v>244</v>
      </c>
    </row>
    <row r="19" spans="1:3" ht="12.75" x14ac:dyDescent="0.2">
      <c r="A19" s="137" t="s">
        <v>5</v>
      </c>
      <c r="B19" s="143"/>
      <c r="C19" s="139"/>
    </row>
    <row r="20" spans="1:3" ht="12.75" x14ac:dyDescent="0.2">
      <c r="A20" s="137" t="s">
        <v>7</v>
      </c>
      <c r="B20" s="143"/>
      <c r="C20" s="138"/>
    </row>
    <row r="21" spans="1:3" ht="12.75" x14ac:dyDescent="0.2">
      <c r="A21" s="137" t="s">
        <v>9</v>
      </c>
      <c r="B21" s="143"/>
      <c r="C21" s="138"/>
    </row>
    <row r="22" spans="1:3" ht="12.75" x14ac:dyDescent="0.2">
      <c r="A22" s="137" t="s">
        <v>39</v>
      </c>
      <c r="B22" s="143"/>
      <c r="C22" s="138"/>
    </row>
    <row r="23" spans="1:3" ht="12.75" x14ac:dyDescent="0.2">
      <c r="A23" s="137" t="s">
        <v>11</v>
      </c>
      <c r="B23" s="138"/>
      <c r="C23" s="138"/>
    </row>
    <row r="24" spans="1:3" ht="12.75" x14ac:dyDescent="0.2">
      <c r="A24" s="137" t="s">
        <v>18</v>
      </c>
      <c r="B24" s="138"/>
      <c r="C24" s="138"/>
    </row>
    <row r="25" spans="1:3" ht="12.75" x14ac:dyDescent="0.2">
      <c r="A25" s="137" t="s">
        <v>40</v>
      </c>
      <c r="B25" s="138"/>
      <c r="C25" s="138"/>
    </row>
    <row r="26" spans="1:3" ht="12.75" x14ac:dyDescent="0.2">
      <c r="A26" s="136" t="s">
        <v>24</v>
      </c>
      <c r="B26" s="140" t="s">
        <v>4</v>
      </c>
      <c r="C26" s="141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0"/>
  <sheetViews>
    <sheetView topLeftCell="A4" zoomScaleNormal="100" workbookViewId="0">
      <selection activeCell="F19" sqref="F19"/>
    </sheetView>
  </sheetViews>
  <sheetFormatPr defaultRowHeight="27.75" customHeight="1" x14ac:dyDescent="0.25"/>
  <cols>
    <col min="1" max="1" width="47.7109375" customWidth="1"/>
    <col min="2" max="2" width="11.42578125" customWidth="1"/>
    <col min="3" max="3" width="11.140625" customWidth="1"/>
    <col min="4" max="4" width="19.28515625" customWidth="1"/>
    <col min="257" max="257" width="47.7109375" customWidth="1"/>
    <col min="258" max="258" width="15" customWidth="1"/>
    <col min="259" max="259" width="14.5703125" customWidth="1"/>
    <col min="260" max="260" width="19.28515625" customWidth="1"/>
    <col min="513" max="513" width="47.7109375" customWidth="1"/>
    <col min="514" max="514" width="15" customWidth="1"/>
    <col min="515" max="515" width="14.5703125" customWidth="1"/>
    <col min="516" max="516" width="19.28515625" customWidth="1"/>
    <col min="769" max="769" width="47.7109375" customWidth="1"/>
    <col min="770" max="770" width="15" customWidth="1"/>
    <col min="771" max="771" width="14.5703125" customWidth="1"/>
    <col min="772" max="772" width="19.28515625" customWidth="1"/>
    <col min="1025" max="1025" width="47.7109375" customWidth="1"/>
    <col min="1026" max="1026" width="15" customWidth="1"/>
    <col min="1027" max="1027" width="14.5703125" customWidth="1"/>
    <col min="1028" max="1028" width="19.28515625" customWidth="1"/>
    <col min="1281" max="1281" width="47.7109375" customWidth="1"/>
    <col min="1282" max="1282" width="15" customWidth="1"/>
    <col min="1283" max="1283" width="14.5703125" customWidth="1"/>
    <col min="1284" max="1284" width="19.28515625" customWidth="1"/>
    <col min="1537" max="1537" width="47.7109375" customWidth="1"/>
    <col min="1538" max="1538" width="15" customWidth="1"/>
    <col min="1539" max="1539" width="14.5703125" customWidth="1"/>
    <col min="1540" max="1540" width="19.28515625" customWidth="1"/>
    <col min="1793" max="1793" width="47.7109375" customWidth="1"/>
    <col min="1794" max="1794" width="15" customWidth="1"/>
    <col min="1795" max="1795" width="14.5703125" customWidth="1"/>
    <col min="1796" max="1796" width="19.28515625" customWidth="1"/>
    <col min="2049" max="2049" width="47.7109375" customWidth="1"/>
    <col min="2050" max="2050" width="15" customWidth="1"/>
    <col min="2051" max="2051" width="14.5703125" customWidth="1"/>
    <col min="2052" max="2052" width="19.28515625" customWidth="1"/>
    <col min="2305" max="2305" width="47.7109375" customWidth="1"/>
    <col min="2306" max="2306" width="15" customWidth="1"/>
    <col min="2307" max="2307" width="14.5703125" customWidth="1"/>
    <col min="2308" max="2308" width="19.28515625" customWidth="1"/>
    <col min="2561" max="2561" width="47.7109375" customWidth="1"/>
    <col min="2562" max="2562" width="15" customWidth="1"/>
    <col min="2563" max="2563" width="14.5703125" customWidth="1"/>
    <col min="2564" max="2564" width="19.28515625" customWidth="1"/>
    <col min="2817" max="2817" width="47.7109375" customWidth="1"/>
    <col min="2818" max="2818" width="15" customWidth="1"/>
    <col min="2819" max="2819" width="14.5703125" customWidth="1"/>
    <col min="2820" max="2820" width="19.28515625" customWidth="1"/>
    <col min="3073" max="3073" width="47.7109375" customWidth="1"/>
    <col min="3074" max="3074" width="15" customWidth="1"/>
    <col min="3075" max="3075" width="14.5703125" customWidth="1"/>
    <col min="3076" max="3076" width="19.28515625" customWidth="1"/>
    <col min="3329" max="3329" width="47.7109375" customWidth="1"/>
    <col min="3330" max="3330" width="15" customWidth="1"/>
    <col min="3331" max="3331" width="14.5703125" customWidth="1"/>
    <col min="3332" max="3332" width="19.28515625" customWidth="1"/>
    <col min="3585" max="3585" width="47.7109375" customWidth="1"/>
    <col min="3586" max="3586" width="15" customWidth="1"/>
    <col min="3587" max="3587" width="14.5703125" customWidth="1"/>
    <col min="3588" max="3588" width="19.28515625" customWidth="1"/>
    <col min="3841" max="3841" width="47.7109375" customWidth="1"/>
    <col min="3842" max="3842" width="15" customWidth="1"/>
    <col min="3843" max="3843" width="14.5703125" customWidth="1"/>
    <col min="3844" max="3844" width="19.28515625" customWidth="1"/>
    <col min="4097" max="4097" width="47.7109375" customWidth="1"/>
    <col min="4098" max="4098" width="15" customWidth="1"/>
    <col min="4099" max="4099" width="14.5703125" customWidth="1"/>
    <col min="4100" max="4100" width="19.28515625" customWidth="1"/>
    <col min="4353" max="4353" width="47.7109375" customWidth="1"/>
    <col min="4354" max="4354" width="15" customWidth="1"/>
    <col min="4355" max="4355" width="14.5703125" customWidth="1"/>
    <col min="4356" max="4356" width="19.28515625" customWidth="1"/>
    <col min="4609" max="4609" width="47.7109375" customWidth="1"/>
    <col min="4610" max="4610" width="15" customWidth="1"/>
    <col min="4611" max="4611" width="14.5703125" customWidth="1"/>
    <col min="4612" max="4612" width="19.28515625" customWidth="1"/>
    <col min="4865" max="4865" width="47.7109375" customWidth="1"/>
    <col min="4866" max="4866" width="15" customWidth="1"/>
    <col min="4867" max="4867" width="14.5703125" customWidth="1"/>
    <col min="4868" max="4868" width="19.28515625" customWidth="1"/>
    <col min="5121" max="5121" width="47.7109375" customWidth="1"/>
    <col min="5122" max="5122" width="15" customWidth="1"/>
    <col min="5123" max="5123" width="14.5703125" customWidth="1"/>
    <col min="5124" max="5124" width="19.28515625" customWidth="1"/>
    <col min="5377" max="5377" width="47.7109375" customWidth="1"/>
    <col min="5378" max="5378" width="15" customWidth="1"/>
    <col min="5379" max="5379" width="14.5703125" customWidth="1"/>
    <col min="5380" max="5380" width="19.28515625" customWidth="1"/>
    <col min="5633" max="5633" width="47.7109375" customWidth="1"/>
    <col min="5634" max="5634" width="15" customWidth="1"/>
    <col min="5635" max="5635" width="14.5703125" customWidth="1"/>
    <col min="5636" max="5636" width="19.28515625" customWidth="1"/>
    <col min="5889" max="5889" width="47.7109375" customWidth="1"/>
    <col min="5890" max="5890" width="15" customWidth="1"/>
    <col min="5891" max="5891" width="14.5703125" customWidth="1"/>
    <col min="5892" max="5892" width="19.28515625" customWidth="1"/>
    <col min="6145" max="6145" width="47.7109375" customWidth="1"/>
    <col min="6146" max="6146" width="15" customWidth="1"/>
    <col min="6147" max="6147" width="14.5703125" customWidth="1"/>
    <col min="6148" max="6148" width="19.28515625" customWidth="1"/>
    <col min="6401" max="6401" width="47.7109375" customWidth="1"/>
    <col min="6402" max="6402" width="15" customWidth="1"/>
    <col min="6403" max="6403" width="14.5703125" customWidth="1"/>
    <col min="6404" max="6404" width="19.28515625" customWidth="1"/>
    <col min="6657" max="6657" width="47.7109375" customWidth="1"/>
    <col min="6658" max="6658" width="15" customWidth="1"/>
    <col min="6659" max="6659" width="14.5703125" customWidth="1"/>
    <col min="6660" max="6660" width="19.28515625" customWidth="1"/>
    <col min="6913" max="6913" width="47.7109375" customWidth="1"/>
    <col min="6914" max="6914" width="15" customWidth="1"/>
    <col min="6915" max="6915" width="14.5703125" customWidth="1"/>
    <col min="6916" max="6916" width="19.28515625" customWidth="1"/>
    <col min="7169" max="7169" width="47.7109375" customWidth="1"/>
    <col min="7170" max="7170" width="15" customWidth="1"/>
    <col min="7171" max="7171" width="14.5703125" customWidth="1"/>
    <col min="7172" max="7172" width="19.28515625" customWidth="1"/>
    <col min="7425" max="7425" width="47.7109375" customWidth="1"/>
    <col min="7426" max="7426" width="15" customWidth="1"/>
    <col min="7427" max="7427" width="14.5703125" customWidth="1"/>
    <col min="7428" max="7428" width="19.28515625" customWidth="1"/>
    <col min="7681" max="7681" width="47.7109375" customWidth="1"/>
    <col min="7682" max="7682" width="15" customWidth="1"/>
    <col min="7683" max="7683" width="14.5703125" customWidth="1"/>
    <col min="7684" max="7684" width="19.28515625" customWidth="1"/>
    <col min="7937" max="7937" width="47.7109375" customWidth="1"/>
    <col min="7938" max="7938" width="15" customWidth="1"/>
    <col min="7939" max="7939" width="14.5703125" customWidth="1"/>
    <col min="7940" max="7940" width="19.28515625" customWidth="1"/>
    <col min="8193" max="8193" width="47.7109375" customWidth="1"/>
    <col min="8194" max="8194" width="15" customWidth="1"/>
    <col min="8195" max="8195" width="14.5703125" customWidth="1"/>
    <col min="8196" max="8196" width="19.28515625" customWidth="1"/>
    <col min="8449" max="8449" width="47.7109375" customWidth="1"/>
    <col min="8450" max="8450" width="15" customWidth="1"/>
    <col min="8451" max="8451" width="14.5703125" customWidth="1"/>
    <col min="8452" max="8452" width="19.28515625" customWidth="1"/>
    <col min="8705" max="8705" width="47.7109375" customWidth="1"/>
    <col min="8706" max="8706" width="15" customWidth="1"/>
    <col min="8707" max="8707" width="14.5703125" customWidth="1"/>
    <col min="8708" max="8708" width="19.28515625" customWidth="1"/>
    <col min="8961" max="8961" width="47.7109375" customWidth="1"/>
    <col min="8962" max="8962" width="15" customWidth="1"/>
    <col min="8963" max="8963" width="14.5703125" customWidth="1"/>
    <col min="8964" max="8964" width="19.28515625" customWidth="1"/>
    <col min="9217" max="9217" width="47.7109375" customWidth="1"/>
    <col min="9218" max="9218" width="15" customWidth="1"/>
    <col min="9219" max="9219" width="14.5703125" customWidth="1"/>
    <col min="9220" max="9220" width="19.28515625" customWidth="1"/>
    <col min="9473" max="9473" width="47.7109375" customWidth="1"/>
    <col min="9474" max="9474" width="15" customWidth="1"/>
    <col min="9475" max="9475" width="14.5703125" customWidth="1"/>
    <col min="9476" max="9476" width="19.28515625" customWidth="1"/>
    <col min="9729" max="9729" width="47.7109375" customWidth="1"/>
    <col min="9730" max="9730" width="15" customWidth="1"/>
    <col min="9731" max="9731" width="14.5703125" customWidth="1"/>
    <col min="9732" max="9732" width="19.28515625" customWidth="1"/>
    <col min="9985" max="9985" width="47.7109375" customWidth="1"/>
    <col min="9986" max="9986" width="15" customWidth="1"/>
    <col min="9987" max="9987" width="14.5703125" customWidth="1"/>
    <col min="9988" max="9988" width="19.28515625" customWidth="1"/>
    <col min="10241" max="10241" width="47.7109375" customWidth="1"/>
    <col min="10242" max="10242" width="15" customWidth="1"/>
    <col min="10243" max="10243" width="14.5703125" customWidth="1"/>
    <col min="10244" max="10244" width="19.28515625" customWidth="1"/>
    <col min="10497" max="10497" width="47.7109375" customWidth="1"/>
    <col min="10498" max="10498" width="15" customWidth="1"/>
    <col min="10499" max="10499" width="14.5703125" customWidth="1"/>
    <col min="10500" max="10500" width="19.28515625" customWidth="1"/>
    <col min="10753" max="10753" width="47.7109375" customWidth="1"/>
    <col min="10754" max="10754" width="15" customWidth="1"/>
    <col min="10755" max="10755" width="14.5703125" customWidth="1"/>
    <col min="10756" max="10756" width="19.28515625" customWidth="1"/>
    <col min="11009" max="11009" width="47.7109375" customWidth="1"/>
    <col min="11010" max="11010" width="15" customWidth="1"/>
    <col min="11011" max="11011" width="14.5703125" customWidth="1"/>
    <col min="11012" max="11012" width="19.28515625" customWidth="1"/>
    <col min="11265" max="11265" width="47.7109375" customWidth="1"/>
    <col min="11266" max="11266" width="15" customWidth="1"/>
    <col min="11267" max="11267" width="14.5703125" customWidth="1"/>
    <col min="11268" max="11268" width="19.28515625" customWidth="1"/>
    <col min="11521" max="11521" width="47.7109375" customWidth="1"/>
    <col min="11522" max="11522" width="15" customWidth="1"/>
    <col min="11523" max="11523" width="14.5703125" customWidth="1"/>
    <col min="11524" max="11524" width="19.28515625" customWidth="1"/>
    <col min="11777" max="11777" width="47.7109375" customWidth="1"/>
    <col min="11778" max="11778" width="15" customWidth="1"/>
    <col min="11779" max="11779" width="14.5703125" customWidth="1"/>
    <col min="11780" max="11780" width="19.28515625" customWidth="1"/>
    <col min="12033" max="12033" width="47.7109375" customWidth="1"/>
    <col min="12034" max="12034" width="15" customWidth="1"/>
    <col min="12035" max="12035" width="14.5703125" customWidth="1"/>
    <col min="12036" max="12036" width="19.28515625" customWidth="1"/>
    <col min="12289" max="12289" width="47.7109375" customWidth="1"/>
    <col min="12290" max="12290" width="15" customWidth="1"/>
    <col min="12291" max="12291" width="14.5703125" customWidth="1"/>
    <col min="12292" max="12292" width="19.28515625" customWidth="1"/>
    <col min="12545" max="12545" width="47.7109375" customWidth="1"/>
    <col min="12546" max="12546" width="15" customWidth="1"/>
    <col min="12547" max="12547" width="14.5703125" customWidth="1"/>
    <col min="12548" max="12548" width="19.28515625" customWidth="1"/>
    <col min="12801" max="12801" width="47.7109375" customWidth="1"/>
    <col min="12802" max="12802" width="15" customWidth="1"/>
    <col min="12803" max="12803" width="14.5703125" customWidth="1"/>
    <col min="12804" max="12804" width="19.28515625" customWidth="1"/>
    <col min="13057" max="13057" width="47.7109375" customWidth="1"/>
    <col min="13058" max="13058" width="15" customWidth="1"/>
    <col min="13059" max="13059" width="14.5703125" customWidth="1"/>
    <col min="13060" max="13060" width="19.28515625" customWidth="1"/>
    <col min="13313" max="13313" width="47.7109375" customWidth="1"/>
    <col min="13314" max="13314" width="15" customWidth="1"/>
    <col min="13315" max="13315" width="14.5703125" customWidth="1"/>
    <col min="13316" max="13316" width="19.28515625" customWidth="1"/>
    <col min="13569" max="13569" width="47.7109375" customWidth="1"/>
    <col min="13570" max="13570" width="15" customWidth="1"/>
    <col min="13571" max="13571" width="14.5703125" customWidth="1"/>
    <col min="13572" max="13572" width="19.28515625" customWidth="1"/>
    <col min="13825" max="13825" width="47.7109375" customWidth="1"/>
    <col min="13826" max="13826" width="15" customWidth="1"/>
    <col min="13827" max="13827" width="14.5703125" customWidth="1"/>
    <col min="13828" max="13828" width="19.28515625" customWidth="1"/>
    <col min="14081" max="14081" width="47.7109375" customWidth="1"/>
    <col min="14082" max="14082" width="15" customWidth="1"/>
    <col min="14083" max="14083" width="14.5703125" customWidth="1"/>
    <col min="14084" max="14084" width="19.28515625" customWidth="1"/>
    <col min="14337" max="14337" width="47.7109375" customWidth="1"/>
    <col min="14338" max="14338" width="15" customWidth="1"/>
    <col min="14339" max="14339" width="14.5703125" customWidth="1"/>
    <col min="14340" max="14340" width="19.28515625" customWidth="1"/>
    <col min="14593" max="14593" width="47.7109375" customWidth="1"/>
    <col min="14594" max="14594" width="15" customWidth="1"/>
    <col min="14595" max="14595" width="14.5703125" customWidth="1"/>
    <col min="14596" max="14596" width="19.28515625" customWidth="1"/>
    <col min="14849" max="14849" width="47.7109375" customWidth="1"/>
    <col min="14850" max="14850" width="15" customWidth="1"/>
    <col min="14851" max="14851" width="14.5703125" customWidth="1"/>
    <col min="14852" max="14852" width="19.28515625" customWidth="1"/>
    <col min="15105" max="15105" width="47.7109375" customWidth="1"/>
    <col min="15106" max="15106" width="15" customWidth="1"/>
    <col min="15107" max="15107" width="14.5703125" customWidth="1"/>
    <col min="15108" max="15108" width="19.28515625" customWidth="1"/>
    <col min="15361" max="15361" width="47.7109375" customWidth="1"/>
    <col min="15362" max="15362" width="15" customWidth="1"/>
    <col min="15363" max="15363" width="14.5703125" customWidth="1"/>
    <col min="15364" max="15364" width="19.28515625" customWidth="1"/>
    <col min="15617" max="15617" width="47.7109375" customWidth="1"/>
    <col min="15618" max="15618" width="15" customWidth="1"/>
    <col min="15619" max="15619" width="14.5703125" customWidth="1"/>
    <col min="15620" max="15620" width="19.28515625" customWidth="1"/>
    <col min="15873" max="15873" width="47.7109375" customWidth="1"/>
    <col min="15874" max="15874" width="15" customWidth="1"/>
    <col min="15875" max="15875" width="14.5703125" customWidth="1"/>
    <col min="15876" max="15876" width="19.28515625" customWidth="1"/>
    <col min="16129" max="16129" width="47.7109375" customWidth="1"/>
    <col min="16130" max="16130" width="15" customWidth="1"/>
    <col min="16131" max="16131" width="14.5703125" customWidth="1"/>
    <col min="16132" max="16132" width="19.28515625" customWidth="1"/>
  </cols>
  <sheetData>
    <row r="1" spans="1:4" ht="27.75" customHeight="1" x14ac:dyDescent="0.25">
      <c r="A1" s="191" t="s">
        <v>800</v>
      </c>
      <c r="B1" s="191"/>
      <c r="C1" s="191"/>
      <c r="D1" s="191"/>
    </row>
    <row r="2" spans="1:4" ht="27.75" customHeight="1" x14ac:dyDescent="0.25">
      <c r="A2" s="184" t="s">
        <v>162</v>
      </c>
      <c r="B2" s="184"/>
      <c r="C2" s="184"/>
      <c r="D2" s="184"/>
    </row>
    <row r="3" spans="1:4" ht="27.75" customHeight="1" x14ac:dyDescent="0.25">
      <c r="A3" s="192"/>
      <c r="B3" s="192"/>
      <c r="C3" s="192"/>
      <c r="D3" s="192"/>
    </row>
    <row r="4" spans="1:4" ht="27.75" customHeight="1" x14ac:dyDescent="0.25">
      <c r="A4" s="193" t="s">
        <v>163</v>
      </c>
      <c r="B4" s="193"/>
      <c r="C4" s="193"/>
      <c r="D4" s="193"/>
    </row>
    <row r="5" spans="1:4" ht="27.75" customHeight="1" x14ac:dyDescent="0.25">
      <c r="A5" s="194" t="s">
        <v>164</v>
      </c>
      <c r="B5" s="194" t="s">
        <v>165</v>
      </c>
      <c r="C5" s="194" t="s">
        <v>166</v>
      </c>
      <c r="D5" s="145" t="s">
        <v>229</v>
      </c>
    </row>
    <row r="6" spans="1:4" ht="27.75" customHeight="1" x14ac:dyDescent="0.25">
      <c r="A6" s="194"/>
      <c r="B6" s="194"/>
      <c r="C6" s="194"/>
      <c r="D6" s="145" t="s">
        <v>167</v>
      </c>
    </row>
    <row r="7" spans="1:4" ht="27.75" customHeight="1" x14ac:dyDescent="0.25">
      <c r="A7" s="146">
        <v>1</v>
      </c>
      <c r="B7" s="146">
        <v>2</v>
      </c>
      <c r="C7" s="146">
        <v>3</v>
      </c>
      <c r="D7" s="146">
        <v>4</v>
      </c>
    </row>
    <row r="8" spans="1:4" ht="27.75" customHeight="1" x14ac:dyDescent="0.25">
      <c r="A8" s="40" t="s">
        <v>168</v>
      </c>
      <c r="B8" s="41">
        <v>65000000</v>
      </c>
      <c r="C8" s="42"/>
      <c r="D8" s="41">
        <v>65000000</v>
      </c>
    </row>
    <row r="9" spans="1:4" ht="27.75" customHeight="1" x14ac:dyDescent="0.25">
      <c r="A9" s="40" t="s">
        <v>169</v>
      </c>
      <c r="B9" s="41">
        <v>2000000</v>
      </c>
      <c r="C9" s="42"/>
      <c r="D9" s="41">
        <f t="shared" ref="D9:D17" si="0">B9+C9</f>
        <v>2000000</v>
      </c>
    </row>
    <row r="10" spans="1:4" ht="27.75" customHeight="1" x14ac:dyDescent="0.25">
      <c r="A10" s="40" t="s">
        <v>170</v>
      </c>
      <c r="B10" s="41">
        <v>3000000</v>
      </c>
      <c r="C10" s="42"/>
      <c r="D10" s="41">
        <f t="shared" si="0"/>
        <v>3000000</v>
      </c>
    </row>
    <row r="11" spans="1:4" ht="27.75" customHeight="1" x14ac:dyDescent="0.25">
      <c r="A11" s="46" t="s">
        <v>202</v>
      </c>
      <c r="B11" s="41">
        <v>1850000</v>
      </c>
      <c r="C11" s="46"/>
      <c r="D11" s="41"/>
    </row>
    <row r="12" spans="1:4" ht="27.75" customHeight="1" x14ac:dyDescent="0.25">
      <c r="A12" s="40" t="s">
        <v>171</v>
      </c>
      <c r="B12" s="41">
        <v>1500000</v>
      </c>
      <c r="C12" s="42"/>
      <c r="D12" s="41">
        <v>1500000</v>
      </c>
    </row>
    <row r="13" spans="1:4" ht="27.75" customHeight="1" x14ac:dyDescent="0.25">
      <c r="A13" s="40" t="s">
        <v>227</v>
      </c>
      <c r="B13" s="41">
        <v>3000000</v>
      </c>
      <c r="C13" s="43"/>
      <c r="D13" s="41">
        <f t="shared" si="0"/>
        <v>3000000</v>
      </c>
    </row>
    <row r="14" spans="1:4" ht="27.75" customHeight="1" x14ac:dyDescent="0.25">
      <c r="A14" s="40" t="s">
        <v>172</v>
      </c>
      <c r="B14" s="41">
        <v>807052</v>
      </c>
      <c r="C14" s="43"/>
      <c r="D14" s="41">
        <v>807052</v>
      </c>
    </row>
    <row r="15" spans="1:4" ht="27.75" customHeight="1" x14ac:dyDescent="0.25">
      <c r="A15" s="40" t="s">
        <v>230</v>
      </c>
      <c r="B15" s="41">
        <v>100000</v>
      </c>
      <c r="C15" s="46"/>
      <c r="D15" s="41">
        <v>100000</v>
      </c>
    </row>
    <row r="16" spans="1:4" ht="27.75" customHeight="1" x14ac:dyDescent="0.25">
      <c r="A16" s="40" t="s">
        <v>173</v>
      </c>
      <c r="B16" s="41">
        <v>1800000</v>
      </c>
      <c r="C16" s="42"/>
      <c r="D16" s="41">
        <f t="shared" si="0"/>
        <v>1800000</v>
      </c>
    </row>
    <row r="17" spans="1:4" ht="27.75" customHeight="1" x14ac:dyDescent="0.25">
      <c r="A17" s="40" t="s">
        <v>174</v>
      </c>
      <c r="B17" s="41">
        <v>6960000</v>
      </c>
      <c r="C17" s="42"/>
      <c r="D17" s="41">
        <f t="shared" si="0"/>
        <v>6960000</v>
      </c>
    </row>
    <row r="18" spans="1:4" ht="27.75" customHeight="1" x14ac:dyDescent="0.25">
      <c r="A18" s="40" t="s">
        <v>228</v>
      </c>
      <c r="B18" s="41">
        <v>1000000</v>
      </c>
      <c r="C18" s="42"/>
      <c r="D18" s="41">
        <v>1000000</v>
      </c>
    </row>
    <row r="19" spans="1:4" ht="27.75" customHeight="1" x14ac:dyDescent="0.25">
      <c r="A19" s="2" t="s">
        <v>143</v>
      </c>
      <c r="B19" s="44">
        <f>SUM(B8:B18)</f>
        <v>87017052</v>
      </c>
      <c r="C19" s="44">
        <f>C8+C9+C10+C12+C13+C14+C16+C17</f>
        <v>0</v>
      </c>
      <c r="D19" s="44">
        <f>SUM(D8:D18)</f>
        <v>85167052</v>
      </c>
    </row>
    <row r="20" spans="1:4" ht="27.75" customHeight="1" x14ac:dyDescent="0.25">
      <c r="A20" s="4"/>
    </row>
  </sheetData>
  <mergeCells count="7">
    <mergeCell ref="A1:D1"/>
    <mergeCell ref="A2:D2"/>
    <mergeCell ref="A3:D3"/>
    <mergeCell ref="A4:D4"/>
    <mergeCell ref="A5:A6"/>
    <mergeCell ref="B5:B6"/>
    <mergeCell ref="C5:C6"/>
  </mergeCells>
  <pageMargins left="0.7" right="0.7" top="0.75" bottom="0.75" header="0.3" footer="0.3"/>
  <pageSetup paperSize="9" scale="95" orientation="portrait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45"/>
  <sheetViews>
    <sheetView workbookViewId="0">
      <selection activeCell="K16" sqref="K16"/>
    </sheetView>
  </sheetViews>
  <sheetFormatPr defaultRowHeight="15" x14ac:dyDescent="0.25"/>
  <cols>
    <col min="3" max="3" width="57.28515625" customWidth="1"/>
    <col min="4" max="4" width="34.7109375" customWidth="1"/>
  </cols>
  <sheetData>
    <row r="1" spans="1:7" ht="15" customHeight="1" x14ac:dyDescent="0.25">
      <c r="A1" s="191" t="s">
        <v>801</v>
      </c>
      <c r="B1" s="191"/>
      <c r="C1" s="191"/>
      <c r="D1" s="191"/>
      <c r="E1" s="83"/>
      <c r="F1" s="83"/>
      <c r="G1" s="83"/>
    </row>
    <row r="2" spans="1:7" x14ac:dyDescent="0.25">
      <c r="A2" s="100"/>
      <c r="B2" s="100"/>
      <c r="C2" s="100"/>
      <c r="D2" s="99"/>
      <c r="E2" s="99"/>
      <c r="F2" s="99"/>
      <c r="G2" s="99"/>
    </row>
    <row r="3" spans="1:7" ht="15" customHeight="1" x14ac:dyDescent="0.25">
      <c r="A3" s="178" t="s">
        <v>799</v>
      </c>
      <c r="B3" s="178"/>
      <c r="C3" s="178"/>
      <c r="D3" s="178"/>
      <c r="E3" s="101"/>
      <c r="F3" s="101"/>
      <c r="G3" s="101"/>
    </row>
    <row r="4" spans="1:7" x14ac:dyDescent="0.25">
      <c r="A4" s="178"/>
      <c r="B4" s="178"/>
      <c r="C4" s="178"/>
      <c r="D4" s="178"/>
      <c r="E4" s="99"/>
      <c r="F4" s="99"/>
      <c r="G4" s="99"/>
    </row>
    <row r="5" spans="1:7" x14ac:dyDescent="0.25">
      <c r="A5" s="100"/>
      <c r="B5" s="100"/>
      <c r="C5" s="100"/>
      <c r="D5" s="99"/>
      <c r="E5" s="99"/>
      <c r="F5" s="99"/>
      <c r="G5" s="99"/>
    </row>
    <row r="7" spans="1:7" ht="30" x14ac:dyDescent="0.25">
      <c r="A7" s="84" t="s">
        <v>570</v>
      </c>
      <c r="B7" s="84" t="s">
        <v>571</v>
      </c>
      <c r="C7" s="84" t="s">
        <v>572</v>
      </c>
      <c r="D7" s="84" t="s">
        <v>573</v>
      </c>
    </row>
    <row r="8" spans="1:7" ht="30" x14ac:dyDescent="0.25">
      <c r="A8" s="85">
        <v>1</v>
      </c>
      <c r="B8" s="85" t="s">
        <v>574</v>
      </c>
      <c r="C8" s="85" t="s">
        <v>575</v>
      </c>
      <c r="D8" s="86">
        <v>122102800</v>
      </c>
    </row>
    <row r="9" spans="1:7" ht="30" x14ac:dyDescent="0.25">
      <c r="A9" s="87">
        <v>2</v>
      </c>
      <c r="B9" s="87" t="s">
        <v>576</v>
      </c>
      <c r="C9" s="87" t="s">
        <v>577</v>
      </c>
      <c r="D9" s="88">
        <v>122102800</v>
      </c>
    </row>
    <row r="10" spans="1:7" x14ac:dyDescent="0.25">
      <c r="A10" s="89">
        <v>3</v>
      </c>
      <c r="B10" s="89" t="s">
        <v>578</v>
      </c>
      <c r="C10" s="89" t="s">
        <v>579</v>
      </c>
      <c r="D10" s="90">
        <v>49458690</v>
      </c>
    </row>
    <row r="11" spans="1:7" ht="30" x14ac:dyDescent="0.25">
      <c r="A11" s="87">
        <v>4</v>
      </c>
      <c r="B11" s="87" t="s">
        <v>580</v>
      </c>
      <c r="C11" s="87" t="s">
        <v>581</v>
      </c>
      <c r="D11" s="88">
        <v>11773440</v>
      </c>
    </row>
    <row r="12" spans="1:7" x14ac:dyDescent="0.25">
      <c r="A12" s="87">
        <v>5</v>
      </c>
      <c r="B12" s="87" t="s">
        <v>582</v>
      </c>
      <c r="C12" s="87" t="s">
        <v>583</v>
      </c>
      <c r="D12" s="88">
        <v>23440000</v>
      </c>
    </row>
    <row r="13" spans="1:7" x14ac:dyDescent="0.25">
      <c r="A13" s="87">
        <v>6</v>
      </c>
      <c r="B13" s="87" t="s">
        <v>584</v>
      </c>
      <c r="C13" s="87" t="s">
        <v>585</v>
      </c>
      <c r="D13" s="88">
        <v>100000</v>
      </c>
    </row>
    <row r="14" spans="1:7" x14ac:dyDescent="0.25">
      <c r="A14" s="87">
        <v>7</v>
      </c>
      <c r="B14" s="87" t="s">
        <v>586</v>
      </c>
      <c r="C14" s="87" t="s">
        <v>587</v>
      </c>
      <c r="D14" s="88">
        <v>14145250</v>
      </c>
    </row>
    <row r="15" spans="1:7" ht="30" x14ac:dyDescent="0.25">
      <c r="A15" s="85">
        <v>8</v>
      </c>
      <c r="B15" s="85" t="s">
        <v>588</v>
      </c>
      <c r="C15" s="85" t="s">
        <v>589</v>
      </c>
      <c r="D15" s="86">
        <v>43125635</v>
      </c>
    </row>
    <row r="16" spans="1:7" ht="30" x14ac:dyDescent="0.25">
      <c r="A16" s="87">
        <v>9</v>
      </c>
      <c r="B16" s="87" t="s">
        <v>590</v>
      </c>
      <c r="C16" s="87" t="s">
        <v>591</v>
      </c>
      <c r="D16" s="88">
        <v>5440385</v>
      </c>
    </row>
    <row r="17" spans="1:4" ht="30" x14ac:dyDescent="0.25">
      <c r="A17" s="87">
        <v>10</v>
      </c>
      <c r="B17" s="87" t="s">
        <v>592</v>
      </c>
      <c r="C17" s="87" t="s">
        <v>593</v>
      </c>
      <c r="D17" s="88">
        <v>23440000</v>
      </c>
    </row>
    <row r="18" spans="1:4" ht="30" x14ac:dyDescent="0.25">
      <c r="A18" s="87">
        <v>11</v>
      </c>
      <c r="B18" s="87" t="s">
        <v>594</v>
      </c>
      <c r="C18" s="87" t="s">
        <v>595</v>
      </c>
      <c r="D18" s="88">
        <v>100000</v>
      </c>
    </row>
    <row r="19" spans="1:4" ht="30" x14ac:dyDescent="0.25">
      <c r="A19" s="87">
        <v>12</v>
      </c>
      <c r="B19" s="87" t="s">
        <v>596</v>
      </c>
      <c r="C19" s="87" t="s">
        <v>597</v>
      </c>
      <c r="D19" s="88">
        <v>14145250</v>
      </c>
    </row>
    <row r="20" spans="1:4" x14ac:dyDescent="0.25">
      <c r="A20" s="87">
        <v>13</v>
      </c>
      <c r="B20" s="87" t="s">
        <v>598</v>
      </c>
      <c r="C20" s="87" t="s">
        <v>599</v>
      </c>
      <c r="D20" s="88">
        <v>28709100</v>
      </c>
    </row>
    <row r="21" spans="1:4" ht="30" x14ac:dyDescent="0.25">
      <c r="A21" s="87">
        <v>14</v>
      </c>
      <c r="B21" s="87" t="s">
        <v>600</v>
      </c>
      <c r="C21" s="87" t="s">
        <v>601</v>
      </c>
      <c r="D21" s="88">
        <v>0</v>
      </c>
    </row>
    <row r="22" spans="1:4" x14ac:dyDescent="0.25">
      <c r="A22" s="87">
        <v>15</v>
      </c>
      <c r="B22" s="87" t="s">
        <v>602</v>
      </c>
      <c r="C22" s="87" t="s">
        <v>196</v>
      </c>
      <c r="D22" s="90">
        <v>1443300</v>
      </c>
    </row>
    <row r="23" spans="1:4" ht="30" x14ac:dyDescent="0.25">
      <c r="A23" s="85">
        <v>16</v>
      </c>
      <c r="B23" s="85" t="s">
        <v>603</v>
      </c>
      <c r="C23" s="85" t="s">
        <v>604</v>
      </c>
      <c r="D23" s="86">
        <v>0</v>
      </c>
    </row>
    <row r="24" spans="1:4" x14ac:dyDescent="0.25">
      <c r="A24" s="87">
        <v>17</v>
      </c>
      <c r="B24" s="87" t="s">
        <v>605</v>
      </c>
      <c r="C24" s="87" t="s">
        <v>606</v>
      </c>
      <c r="D24" s="88">
        <v>7787707</v>
      </c>
    </row>
    <row r="25" spans="1:4" ht="30" x14ac:dyDescent="0.25">
      <c r="A25" s="85">
        <v>18</v>
      </c>
      <c r="B25" s="85" t="s">
        <v>607</v>
      </c>
      <c r="C25" s="85" t="s">
        <v>608</v>
      </c>
      <c r="D25" s="86">
        <v>7787707</v>
      </c>
    </row>
    <row r="26" spans="1:4" ht="45" x14ac:dyDescent="0.25">
      <c r="A26" s="87">
        <v>19</v>
      </c>
      <c r="B26" s="87" t="s">
        <v>609</v>
      </c>
      <c r="C26" s="87" t="s">
        <v>610</v>
      </c>
      <c r="D26" s="88">
        <v>36485455</v>
      </c>
    </row>
    <row r="27" spans="1:4" ht="45" x14ac:dyDescent="0.25">
      <c r="A27" s="87">
        <v>20</v>
      </c>
      <c r="B27" s="87" t="s">
        <v>611</v>
      </c>
      <c r="C27" s="87" t="s">
        <v>612</v>
      </c>
      <c r="D27" s="88">
        <v>0</v>
      </c>
    </row>
    <row r="28" spans="1:4" ht="30" x14ac:dyDescent="0.25">
      <c r="A28" s="91">
        <v>21</v>
      </c>
      <c r="B28" s="91" t="s">
        <v>613</v>
      </c>
      <c r="C28" s="91" t="s">
        <v>614</v>
      </c>
      <c r="D28" s="92">
        <f>D8+D15+D23+D25</f>
        <v>173016142</v>
      </c>
    </row>
    <row r="29" spans="1:4" x14ac:dyDescent="0.25">
      <c r="A29" s="87">
        <v>22</v>
      </c>
      <c r="B29" s="87" t="s">
        <v>615</v>
      </c>
      <c r="C29" s="87" t="s">
        <v>616</v>
      </c>
      <c r="D29" s="88">
        <v>0</v>
      </c>
    </row>
    <row r="30" spans="1:4" x14ac:dyDescent="0.25">
      <c r="A30" s="87">
        <v>23</v>
      </c>
      <c r="B30" s="87" t="s">
        <v>617</v>
      </c>
      <c r="C30" s="87" t="s">
        <v>618</v>
      </c>
      <c r="D30" s="88">
        <v>0</v>
      </c>
    </row>
    <row r="31" spans="1:4" ht="30" x14ac:dyDescent="0.25">
      <c r="A31" s="91">
        <v>24</v>
      </c>
      <c r="B31" s="91" t="s">
        <v>619</v>
      </c>
      <c r="C31" s="91" t="s">
        <v>175</v>
      </c>
      <c r="D31" s="92">
        <v>0</v>
      </c>
    </row>
    <row r="32" spans="1:4" x14ac:dyDescent="0.25">
      <c r="A32" s="91">
        <v>25</v>
      </c>
      <c r="B32" s="91" t="s">
        <v>620</v>
      </c>
      <c r="C32" s="91" t="s">
        <v>621</v>
      </c>
      <c r="D32" s="92">
        <v>0</v>
      </c>
    </row>
    <row r="33" spans="1:4" x14ac:dyDescent="0.25">
      <c r="A33" s="91">
        <v>26</v>
      </c>
      <c r="B33" s="91" t="s">
        <v>622</v>
      </c>
      <c r="C33" s="91" t="s">
        <v>197</v>
      </c>
      <c r="D33" s="92">
        <v>1793900</v>
      </c>
    </row>
    <row r="34" spans="1:4" ht="30" x14ac:dyDescent="0.25">
      <c r="A34" s="93">
        <v>27</v>
      </c>
      <c r="B34" s="93" t="s">
        <v>623</v>
      </c>
      <c r="C34" s="93" t="s">
        <v>624</v>
      </c>
      <c r="D34" s="94">
        <f>D28+D33</f>
        <v>174810042</v>
      </c>
    </row>
    <row r="35" spans="1:4" ht="30" customHeight="1" x14ac:dyDescent="0.25">
      <c r="A35" s="195" t="s">
        <v>625</v>
      </c>
      <c r="B35" s="196"/>
      <c r="C35" s="196"/>
      <c r="D35" s="197"/>
    </row>
    <row r="36" spans="1:4" ht="15" customHeight="1" x14ac:dyDescent="0.25">
      <c r="A36" s="195" t="s">
        <v>626</v>
      </c>
      <c r="B36" s="196"/>
      <c r="C36" s="196"/>
      <c r="D36" s="197"/>
    </row>
    <row r="37" spans="1:4" x14ac:dyDescent="0.25">
      <c r="A37" s="85">
        <v>28</v>
      </c>
      <c r="B37" s="85" t="s">
        <v>627</v>
      </c>
      <c r="C37" s="85" t="s">
        <v>628</v>
      </c>
      <c r="D37" s="86">
        <v>132456450</v>
      </c>
    </row>
    <row r="38" spans="1:4" ht="45" x14ac:dyDescent="0.25">
      <c r="A38" s="85">
        <v>29</v>
      </c>
      <c r="B38" s="85" t="s">
        <v>629</v>
      </c>
      <c r="C38" s="85" t="s">
        <v>630</v>
      </c>
      <c r="D38" s="86">
        <v>50400000</v>
      </c>
    </row>
    <row r="39" spans="1:4" ht="45" x14ac:dyDescent="0.25">
      <c r="A39" s="87">
        <v>30</v>
      </c>
      <c r="B39" s="87" t="s">
        <v>631</v>
      </c>
      <c r="C39" s="87" t="s">
        <v>632</v>
      </c>
      <c r="D39" s="88">
        <v>0</v>
      </c>
    </row>
    <row r="40" spans="1:4" ht="15" customHeight="1" x14ac:dyDescent="0.25">
      <c r="A40" s="195" t="s">
        <v>633</v>
      </c>
      <c r="B40" s="196"/>
      <c r="C40" s="196"/>
      <c r="D40" s="197"/>
    </row>
    <row r="41" spans="1:4" x14ac:dyDescent="0.25">
      <c r="A41" s="87">
        <v>31</v>
      </c>
      <c r="B41" s="87" t="s">
        <v>634</v>
      </c>
      <c r="C41" s="87" t="s">
        <v>628</v>
      </c>
      <c r="D41" s="87">
        <v>0</v>
      </c>
    </row>
    <row r="42" spans="1:4" ht="45" x14ac:dyDescent="0.25">
      <c r="A42" s="87">
        <v>32</v>
      </c>
      <c r="B42" s="87" t="s">
        <v>635</v>
      </c>
      <c r="C42" s="87" t="s">
        <v>630</v>
      </c>
      <c r="D42" s="88">
        <v>0</v>
      </c>
    </row>
    <row r="43" spans="1:4" ht="45" x14ac:dyDescent="0.25">
      <c r="A43" s="87">
        <v>33</v>
      </c>
      <c r="B43" s="87" t="s">
        <v>636</v>
      </c>
      <c r="C43" s="87" t="s">
        <v>632</v>
      </c>
      <c r="D43" s="88">
        <v>0</v>
      </c>
    </row>
    <row r="44" spans="1:4" ht="15" customHeight="1" x14ac:dyDescent="0.25">
      <c r="A44" s="195" t="s">
        <v>637</v>
      </c>
      <c r="B44" s="196"/>
      <c r="C44" s="196"/>
      <c r="D44" s="197"/>
    </row>
    <row r="45" spans="1:4" x14ac:dyDescent="0.25">
      <c r="A45" s="85">
        <v>34</v>
      </c>
      <c r="B45" s="85" t="s">
        <v>638</v>
      </c>
      <c r="C45" s="85" t="s">
        <v>626</v>
      </c>
      <c r="D45" s="86">
        <v>34187400</v>
      </c>
    </row>
    <row r="46" spans="1:4" ht="30" x14ac:dyDescent="0.25">
      <c r="A46" s="87">
        <v>35</v>
      </c>
      <c r="B46" s="87" t="s">
        <v>639</v>
      </c>
      <c r="C46" s="87" t="s">
        <v>633</v>
      </c>
      <c r="D46" s="87">
        <v>0</v>
      </c>
    </row>
    <row r="47" spans="1:4" ht="30" customHeight="1" x14ac:dyDescent="0.25">
      <c r="A47" s="195" t="s">
        <v>640</v>
      </c>
      <c r="B47" s="196"/>
      <c r="C47" s="196"/>
      <c r="D47" s="197"/>
    </row>
    <row r="48" spans="1:4" ht="30" x14ac:dyDescent="0.25">
      <c r="A48" s="87">
        <v>36</v>
      </c>
      <c r="B48" s="87" t="s">
        <v>641</v>
      </c>
      <c r="C48" s="87" t="s">
        <v>642</v>
      </c>
      <c r="D48" s="87">
        <v>0</v>
      </c>
    </row>
    <row r="49" spans="1:4" ht="45" customHeight="1" x14ac:dyDescent="0.25">
      <c r="A49" s="195" t="s">
        <v>643</v>
      </c>
      <c r="B49" s="196"/>
      <c r="C49" s="196"/>
      <c r="D49" s="197"/>
    </row>
    <row r="50" spans="1:4" ht="15" customHeight="1" x14ac:dyDescent="0.25">
      <c r="A50" s="195" t="s">
        <v>626</v>
      </c>
      <c r="B50" s="196"/>
      <c r="C50" s="196"/>
      <c r="D50" s="197"/>
    </row>
    <row r="51" spans="1:4" ht="45" x14ac:dyDescent="0.25">
      <c r="A51" s="85">
        <v>37</v>
      </c>
      <c r="B51" s="85" t="s">
        <v>644</v>
      </c>
      <c r="C51" s="85" t="s">
        <v>645</v>
      </c>
      <c r="D51" s="86">
        <v>2776900</v>
      </c>
    </row>
    <row r="52" spans="1:4" ht="45" x14ac:dyDescent="0.25">
      <c r="A52" s="87">
        <v>38</v>
      </c>
      <c r="B52" s="87" t="s">
        <v>646</v>
      </c>
      <c r="C52" s="87" t="s">
        <v>647</v>
      </c>
      <c r="D52" s="87">
        <v>0</v>
      </c>
    </row>
    <row r="53" spans="1:4" ht="45" x14ac:dyDescent="0.25">
      <c r="A53" s="87">
        <v>39</v>
      </c>
      <c r="B53" s="87" t="s">
        <v>648</v>
      </c>
      <c r="C53" s="87" t="s">
        <v>649</v>
      </c>
      <c r="D53" s="87">
        <v>0</v>
      </c>
    </row>
    <row r="54" spans="1:4" ht="45" x14ac:dyDescent="0.25">
      <c r="A54" s="87">
        <v>40</v>
      </c>
      <c r="B54" s="87" t="s">
        <v>650</v>
      </c>
      <c r="C54" s="87" t="s">
        <v>651</v>
      </c>
      <c r="D54" s="87">
        <v>0</v>
      </c>
    </row>
    <row r="55" spans="1:4" ht="45" x14ac:dyDescent="0.25">
      <c r="A55" s="87">
        <v>41</v>
      </c>
      <c r="B55" s="87" t="s">
        <v>652</v>
      </c>
      <c r="C55" s="87" t="s">
        <v>653</v>
      </c>
      <c r="D55" s="87">
        <v>0</v>
      </c>
    </row>
    <row r="56" spans="1:4" ht="45" x14ac:dyDescent="0.25">
      <c r="A56" s="87">
        <v>42</v>
      </c>
      <c r="B56" s="87" t="s">
        <v>654</v>
      </c>
      <c r="C56" s="87" t="s">
        <v>655</v>
      </c>
      <c r="D56" s="87">
        <v>0</v>
      </c>
    </row>
    <row r="57" spans="1:4" ht="45" x14ac:dyDescent="0.25">
      <c r="A57" s="87">
        <v>43</v>
      </c>
      <c r="B57" s="87" t="s">
        <v>656</v>
      </c>
      <c r="C57" s="87" t="s">
        <v>657</v>
      </c>
      <c r="D57" s="87">
        <v>0</v>
      </c>
    </row>
    <row r="58" spans="1:4" ht="45" x14ac:dyDescent="0.25">
      <c r="A58" s="87">
        <v>44</v>
      </c>
      <c r="B58" s="87" t="s">
        <v>658</v>
      </c>
      <c r="C58" s="87" t="s">
        <v>659</v>
      </c>
      <c r="D58" s="87">
        <v>0</v>
      </c>
    </row>
    <row r="59" spans="1:4" ht="15" customHeight="1" x14ac:dyDescent="0.25">
      <c r="A59" s="195" t="s">
        <v>633</v>
      </c>
      <c r="B59" s="196"/>
      <c r="C59" s="196"/>
      <c r="D59" s="197"/>
    </row>
    <row r="60" spans="1:4" ht="45" x14ac:dyDescent="0.25">
      <c r="A60" s="87">
        <v>45</v>
      </c>
      <c r="B60" s="87" t="s">
        <v>660</v>
      </c>
      <c r="C60" s="87" t="s">
        <v>645</v>
      </c>
      <c r="D60" s="87">
        <v>0</v>
      </c>
    </row>
    <row r="61" spans="1:4" ht="45" x14ac:dyDescent="0.25">
      <c r="A61" s="87">
        <v>46</v>
      </c>
      <c r="B61" s="87" t="s">
        <v>661</v>
      </c>
      <c r="C61" s="87" t="s">
        <v>647</v>
      </c>
      <c r="D61" s="87">
        <v>0</v>
      </c>
    </row>
    <row r="62" spans="1:4" ht="45" x14ac:dyDescent="0.25">
      <c r="A62" s="87">
        <v>47</v>
      </c>
      <c r="B62" s="87" t="s">
        <v>662</v>
      </c>
      <c r="C62" s="87" t="s">
        <v>649</v>
      </c>
      <c r="D62" s="87">
        <v>0</v>
      </c>
    </row>
    <row r="63" spans="1:4" ht="45" x14ac:dyDescent="0.25">
      <c r="A63" s="87">
        <v>48</v>
      </c>
      <c r="B63" s="87" t="s">
        <v>663</v>
      </c>
      <c r="C63" s="87" t="s">
        <v>651</v>
      </c>
      <c r="D63" s="87">
        <v>0</v>
      </c>
    </row>
    <row r="64" spans="1:4" ht="45" x14ac:dyDescent="0.25">
      <c r="A64" s="87">
        <v>49</v>
      </c>
      <c r="B64" s="87" t="s">
        <v>664</v>
      </c>
      <c r="C64" s="87" t="s">
        <v>653</v>
      </c>
      <c r="D64" s="87">
        <v>0</v>
      </c>
    </row>
    <row r="65" spans="1:4" ht="45" x14ac:dyDescent="0.25">
      <c r="A65" s="87">
        <v>50</v>
      </c>
      <c r="B65" s="87" t="s">
        <v>665</v>
      </c>
      <c r="C65" s="87" t="s">
        <v>655</v>
      </c>
      <c r="D65" s="87">
        <v>0</v>
      </c>
    </row>
    <row r="66" spans="1:4" ht="45" x14ac:dyDescent="0.25">
      <c r="A66" s="87">
        <v>51</v>
      </c>
      <c r="B66" s="87" t="s">
        <v>666</v>
      </c>
      <c r="C66" s="87" t="s">
        <v>657</v>
      </c>
      <c r="D66" s="87">
        <v>0</v>
      </c>
    </row>
    <row r="67" spans="1:4" ht="45" x14ac:dyDescent="0.25">
      <c r="A67" s="87">
        <v>52</v>
      </c>
      <c r="B67" s="87" t="s">
        <v>667</v>
      </c>
      <c r="C67" s="87" t="s">
        <v>659</v>
      </c>
      <c r="D67" s="87">
        <v>0</v>
      </c>
    </row>
    <row r="68" spans="1:4" ht="15" customHeight="1" x14ac:dyDescent="0.25">
      <c r="A68" s="195" t="s">
        <v>668</v>
      </c>
      <c r="B68" s="196"/>
      <c r="C68" s="196"/>
      <c r="D68" s="197"/>
    </row>
    <row r="69" spans="1:4" x14ac:dyDescent="0.25">
      <c r="A69" s="85">
        <v>53</v>
      </c>
      <c r="B69" s="85" t="s">
        <v>669</v>
      </c>
      <c r="C69" s="85" t="s">
        <v>626</v>
      </c>
      <c r="D69" s="95">
        <v>2434800</v>
      </c>
    </row>
    <row r="70" spans="1:4" ht="30" x14ac:dyDescent="0.25">
      <c r="A70" s="87">
        <v>54</v>
      </c>
      <c r="B70" s="87" t="s">
        <v>670</v>
      </c>
      <c r="C70" s="87" t="s">
        <v>633</v>
      </c>
      <c r="D70" s="87">
        <v>0</v>
      </c>
    </row>
    <row r="71" spans="1:4" ht="30" x14ac:dyDescent="0.25">
      <c r="A71" s="93">
        <v>55</v>
      </c>
      <c r="B71" s="93" t="s">
        <v>671</v>
      </c>
      <c r="C71" s="93" t="s">
        <v>672</v>
      </c>
      <c r="D71" s="96">
        <f>D37+D38+D45+D51+D69</f>
        <v>222255550</v>
      </c>
    </row>
    <row r="72" spans="1:4" ht="30" x14ac:dyDescent="0.25">
      <c r="A72" s="87">
        <v>56</v>
      </c>
      <c r="B72" s="87" t="s">
        <v>673</v>
      </c>
      <c r="C72" s="87" t="s">
        <v>674</v>
      </c>
      <c r="D72" s="95">
        <v>41118000</v>
      </c>
    </row>
    <row r="73" spans="1:4" ht="15" customHeight="1" x14ac:dyDescent="0.25">
      <c r="A73" s="195" t="s">
        <v>675</v>
      </c>
      <c r="B73" s="196"/>
      <c r="C73" s="196"/>
      <c r="D73" s="197"/>
    </row>
    <row r="74" spans="1:4" x14ac:dyDescent="0.25">
      <c r="A74" s="87">
        <v>57</v>
      </c>
      <c r="B74" s="87" t="s">
        <v>676</v>
      </c>
      <c r="C74" s="87" t="s">
        <v>198</v>
      </c>
      <c r="D74" s="95">
        <v>7140000</v>
      </c>
    </row>
    <row r="75" spans="1:4" x14ac:dyDescent="0.25">
      <c r="A75" s="87">
        <v>58</v>
      </c>
      <c r="B75" s="87" t="s">
        <v>677</v>
      </c>
      <c r="C75" s="87" t="s">
        <v>678</v>
      </c>
      <c r="D75" s="97">
        <v>0</v>
      </c>
    </row>
    <row r="76" spans="1:4" x14ac:dyDescent="0.25">
      <c r="A76" s="87">
        <v>59</v>
      </c>
      <c r="B76" s="87" t="s">
        <v>679</v>
      </c>
      <c r="C76" s="87" t="s">
        <v>680</v>
      </c>
      <c r="D76" s="95">
        <v>1568640</v>
      </c>
    </row>
    <row r="77" spans="1:4" x14ac:dyDescent="0.25">
      <c r="A77" s="87">
        <v>60</v>
      </c>
      <c r="B77" s="87" t="s">
        <v>681</v>
      </c>
      <c r="C77" s="87" t="s">
        <v>682</v>
      </c>
      <c r="D77" s="97">
        <v>0</v>
      </c>
    </row>
    <row r="78" spans="1:4" x14ac:dyDescent="0.25">
      <c r="A78" s="87">
        <v>61</v>
      </c>
      <c r="B78" s="87" t="s">
        <v>683</v>
      </c>
      <c r="C78" s="87" t="s">
        <v>684</v>
      </c>
      <c r="D78" s="95">
        <v>50000</v>
      </c>
    </row>
    <row r="79" spans="1:4" ht="30" x14ac:dyDescent="0.25">
      <c r="A79" s="87">
        <v>62</v>
      </c>
      <c r="B79" s="87" t="s">
        <v>685</v>
      </c>
      <c r="C79" s="87" t="s">
        <v>686</v>
      </c>
      <c r="D79" s="95">
        <v>5280000</v>
      </c>
    </row>
    <row r="80" spans="1:4" ht="30" x14ac:dyDescent="0.25">
      <c r="A80" s="87">
        <v>63</v>
      </c>
      <c r="B80" s="87" t="s">
        <v>687</v>
      </c>
      <c r="C80" s="87" t="s">
        <v>688</v>
      </c>
      <c r="D80" s="87">
        <v>0</v>
      </c>
    </row>
    <row r="81" spans="1:4" x14ac:dyDescent="0.25">
      <c r="A81" s="87">
        <v>64</v>
      </c>
      <c r="B81" s="87" t="s">
        <v>689</v>
      </c>
      <c r="C81" s="87" t="s">
        <v>690</v>
      </c>
      <c r="D81" s="87">
        <v>0</v>
      </c>
    </row>
    <row r="82" spans="1:4" ht="15" customHeight="1" x14ac:dyDescent="0.25">
      <c r="A82" s="195" t="s">
        <v>691</v>
      </c>
      <c r="B82" s="196"/>
      <c r="C82" s="196"/>
      <c r="D82" s="197"/>
    </row>
    <row r="83" spans="1:4" x14ac:dyDescent="0.25">
      <c r="A83" s="87">
        <v>65</v>
      </c>
      <c r="B83" s="87" t="s">
        <v>692</v>
      </c>
      <c r="C83" s="87" t="s">
        <v>693</v>
      </c>
      <c r="D83" s="87">
        <v>0</v>
      </c>
    </row>
    <row r="84" spans="1:4" ht="30" x14ac:dyDescent="0.25">
      <c r="A84" s="87">
        <v>66</v>
      </c>
      <c r="B84" s="87" t="s">
        <v>694</v>
      </c>
      <c r="C84" s="87" t="s">
        <v>695</v>
      </c>
      <c r="D84" s="87">
        <v>0</v>
      </c>
    </row>
    <row r="85" spans="1:4" ht="30" x14ac:dyDescent="0.25">
      <c r="A85" s="87">
        <v>67</v>
      </c>
      <c r="B85" s="87" t="s">
        <v>696</v>
      </c>
      <c r="C85" s="87" t="s">
        <v>697</v>
      </c>
      <c r="D85" s="87">
        <v>0</v>
      </c>
    </row>
    <row r="86" spans="1:4" ht="45" x14ac:dyDescent="0.25">
      <c r="A86" s="87">
        <v>68</v>
      </c>
      <c r="B86" s="87" t="s">
        <v>698</v>
      </c>
      <c r="C86" s="87" t="s">
        <v>699</v>
      </c>
      <c r="D86" s="87">
        <v>0</v>
      </c>
    </row>
    <row r="87" spans="1:4" ht="15" customHeight="1" x14ac:dyDescent="0.25">
      <c r="A87" s="195" t="s">
        <v>700</v>
      </c>
      <c r="B87" s="196"/>
      <c r="C87" s="196"/>
      <c r="D87" s="197"/>
    </row>
    <row r="88" spans="1:4" x14ac:dyDescent="0.25">
      <c r="A88" s="87">
        <v>69</v>
      </c>
      <c r="B88" s="87" t="s">
        <v>701</v>
      </c>
      <c r="C88" s="87" t="s">
        <v>702</v>
      </c>
      <c r="D88" s="95">
        <v>8268000</v>
      </c>
    </row>
    <row r="89" spans="1:4" ht="30" x14ac:dyDescent="0.25">
      <c r="A89" s="87">
        <v>70</v>
      </c>
      <c r="B89" s="87" t="s">
        <v>703</v>
      </c>
      <c r="C89" s="87" t="s">
        <v>704</v>
      </c>
      <c r="D89" s="87">
        <v>0</v>
      </c>
    </row>
    <row r="90" spans="1:4" ht="30" x14ac:dyDescent="0.25">
      <c r="A90" s="87">
        <v>71</v>
      </c>
      <c r="B90" s="87" t="s">
        <v>705</v>
      </c>
      <c r="C90" s="87" t="s">
        <v>706</v>
      </c>
      <c r="D90" s="87">
        <v>0</v>
      </c>
    </row>
    <row r="91" spans="1:4" ht="45" x14ac:dyDescent="0.25">
      <c r="A91" s="87">
        <v>72</v>
      </c>
      <c r="B91" s="87" t="s">
        <v>707</v>
      </c>
      <c r="C91" s="87" t="s">
        <v>708</v>
      </c>
      <c r="D91" s="87">
        <v>0</v>
      </c>
    </row>
    <row r="92" spans="1:4" x14ac:dyDescent="0.25">
      <c r="A92" s="87">
        <v>73</v>
      </c>
      <c r="B92" s="87" t="s">
        <v>709</v>
      </c>
      <c r="C92" s="87" t="s">
        <v>710</v>
      </c>
      <c r="D92" s="87">
        <v>0</v>
      </c>
    </row>
    <row r="93" spans="1:4" ht="30" x14ac:dyDescent="0.25">
      <c r="A93" s="87">
        <v>74</v>
      </c>
      <c r="B93" s="87" t="s">
        <v>711</v>
      </c>
      <c r="C93" s="87" t="s">
        <v>712</v>
      </c>
      <c r="D93" s="87">
        <v>0</v>
      </c>
    </row>
    <row r="94" spans="1:4" ht="30" x14ac:dyDescent="0.25">
      <c r="A94" s="87">
        <v>75</v>
      </c>
      <c r="B94" s="87" t="s">
        <v>713</v>
      </c>
      <c r="C94" s="87" t="s">
        <v>714</v>
      </c>
      <c r="D94" s="87">
        <v>0</v>
      </c>
    </row>
    <row r="95" spans="1:4" ht="45" x14ac:dyDescent="0.25">
      <c r="A95" s="87">
        <v>76</v>
      </c>
      <c r="B95" s="87" t="s">
        <v>715</v>
      </c>
      <c r="C95" s="87" t="s">
        <v>716</v>
      </c>
      <c r="D95" s="87">
        <v>0</v>
      </c>
    </row>
    <row r="96" spans="1:4" ht="15" customHeight="1" x14ac:dyDescent="0.25">
      <c r="A96" s="195" t="s">
        <v>717</v>
      </c>
      <c r="B96" s="196"/>
      <c r="C96" s="196"/>
      <c r="D96" s="197"/>
    </row>
    <row r="97" spans="1:4" x14ac:dyDescent="0.25">
      <c r="A97" s="87">
        <v>77</v>
      </c>
      <c r="B97" s="87" t="s">
        <v>718</v>
      </c>
      <c r="C97" s="87" t="s">
        <v>719</v>
      </c>
      <c r="D97" s="87">
        <v>0</v>
      </c>
    </row>
    <row r="98" spans="1:4" ht="30" x14ac:dyDescent="0.25">
      <c r="A98" s="87">
        <v>78</v>
      </c>
      <c r="B98" s="87" t="s">
        <v>720</v>
      </c>
      <c r="C98" s="87" t="s">
        <v>721</v>
      </c>
      <c r="D98" s="87">
        <v>0</v>
      </c>
    </row>
    <row r="99" spans="1:4" ht="30" x14ac:dyDescent="0.25">
      <c r="A99" s="87">
        <v>79</v>
      </c>
      <c r="B99" s="87" t="s">
        <v>722</v>
      </c>
      <c r="C99" s="87" t="s">
        <v>723</v>
      </c>
      <c r="D99" s="87">
        <v>0</v>
      </c>
    </row>
    <row r="100" spans="1:4" ht="45" x14ac:dyDescent="0.25">
      <c r="A100" s="87">
        <v>80</v>
      </c>
      <c r="B100" s="87" t="s">
        <v>724</v>
      </c>
      <c r="C100" s="87" t="s">
        <v>725</v>
      </c>
      <c r="D100" s="87">
        <v>0</v>
      </c>
    </row>
    <row r="101" spans="1:4" x14ac:dyDescent="0.25">
      <c r="A101" s="87">
        <v>81</v>
      </c>
      <c r="B101" s="87" t="s">
        <v>726</v>
      </c>
      <c r="C101" s="87" t="s">
        <v>727</v>
      </c>
      <c r="D101" s="87">
        <v>0</v>
      </c>
    </row>
    <row r="102" spans="1:4" ht="30" x14ac:dyDescent="0.25">
      <c r="A102" s="87">
        <v>82</v>
      </c>
      <c r="B102" s="87" t="s">
        <v>728</v>
      </c>
      <c r="C102" s="87" t="s">
        <v>729</v>
      </c>
      <c r="D102" s="87">
        <v>0</v>
      </c>
    </row>
    <row r="103" spans="1:4" ht="30" x14ac:dyDescent="0.25">
      <c r="A103" s="87">
        <v>83</v>
      </c>
      <c r="B103" s="87" t="s">
        <v>730</v>
      </c>
      <c r="C103" s="87" t="s">
        <v>731</v>
      </c>
      <c r="D103" s="87">
        <v>0</v>
      </c>
    </row>
    <row r="104" spans="1:4" ht="45" x14ac:dyDescent="0.25">
      <c r="A104" s="87">
        <v>84</v>
      </c>
      <c r="B104" s="87" t="s">
        <v>732</v>
      </c>
      <c r="C104" s="87" t="s">
        <v>733</v>
      </c>
      <c r="D104" s="87">
        <v>0</v>
      </c>
    </row>
    <row r="105" spans="1:4" ht="15" customHeight="1" x14ac:dyDescent="0.25">
      <c r="A105" s="195" t="s">
        <v>734</v>
      </c>
      <c r="B105" s="196"/>
      <c r="C105" s="196"/>
      <c r="D105" s="197"/>
    </row>
    <row r="106" spans="1:4" x14ac:dyDescent="0.25">
      <c r="A106" s="87">
        <v>85</v>
      </c>
      <c r="B106" s="87" t="s">
        <v>735</v>
      </c>
      <c r="C106" s="87" t="s">
        <v>736</v>
      </c>
      <c r="D106" s="87">
        <v>0</v>
      </c>
    </row>
    <row r="107" spans="1:4" ht="30" x14ac:dyDescent="0.25">
      <c r="A107" s="87">
        <v>86</v>
      </c>
      <c r="B107" s="87" t="s">
        <v>737</v>
      </c>
      <c r="C107" s="87" t="s">
        <v>738</v>
      </c>
      <c r="D107" s="87">
        <v>0</v>
      </c>
    </row>
    <row r="108" spans="1:4" ht="15" customHeight="1" x14ac:dyDescent="0.25">
      <c r="A108" s="195" t="s">
        <v>739</v>
      </c>
      <c r="B108" s="196"/>
      <c r="C108" s="196"/>
      <c r="D108" s="197"/>
    </row>
    <row r="109" spans="1:4" x14ac:dyDescent="0.25">
      <c r="A109" s="87">
        <v>87</v>
      </c>
      <c r="B109" s="87" t="s">
        <v>740</v>
      </c>
      <c r="C109" s="87" t="s">
        <v>741</v>
      </c>
      <c r="D109" s="87">
        <v>0</v>
      </c>
    </row>
    <row r="110" spans="1:4" x14ac:dyDescent="0.25">
      <c r="A110" s="87">
        <v>88</v>
      </c>
      <c r="B110" s="87" t="s">
        <v>742</v>
      </c>
      <c r="C110" s="87" t="s">
        <v>743</v>
      </c>
      <c r="D110" s="87">
        <v>0</v>
      </c>
    </row>
    <row r="111" spans="1:4" ht="30" x14ac:dyDescent="0.25">
      <c r="A111" s="87">
        <v>89</v>
      </c>
      <c r="B111" s="87" t="s">
        <v>744</v>
      </c>
      <c r="C111" s="87" t="s">
        <v>745</v>
      </c>
      <c r="D111" s="87">
        <v>0</v>
      </c>
    </row>
    <row r="112" spans="1:4" ht="15" customHeight="1" x14ac:dyDescent="0.25">
      <c r="A112" s="195" t="s">
        <v>746</v>
      </c>
      <c r="B112" s="196"/>
      <c r="C112" s="196"/>
      <c r="D112" s="197"/>
    </row>
    <row r="113" spans="1:4" x14ac:dyDescent="0.25">
      <c r="A113" s="87">
        <v>90</v>
      </c>
      <c r="B113" s="87" t="s">
        <v>747</v>
      </c>
      <c r="C113" s="87" t="s">
        <v>748</v>
      </c>
      <c r="D113" s="87">
        <v>0</v>
      </c>
    </row>
    <row r="114" spans="1:4" ht="30" x14ac:dyDescent="0.25">
      <c r="A114" s="87">
        <v>91</v>
      </c>
      <c r="B114" s="87" t="s">
        <v>749</v>
      </c>
      <c r="C114" s="87" t="s">
        <v>750</v>
      </c>
      <c r="D114" s="87">
        <v>0</v>
      </c>
    </row>
    <row r="115" spans="1:4" ht="30" x14ac:dyDescent="0.25">
      <c r="A115" s="87">
        <v>92</v>
      </c>
      <c r="B115" s="87" t="s">
        <v>751</v>
      </c>
      <c r="C115" s="87" t="s">
        <v>752</v>
      </c>
      <c r="D115" s="87">
        <v>0</v>
      </c>
    </row>
    <row r="116" spans="1:4" ht="15" customHeight="1" x14ac:dyDescent="0.25">
      <c r="A116" s="195" t="s">
        <v>753</v>
      </c>
      <c r="B116" s="196"/>
      <c r="C116" s="196"/>
      <c r="D116" s="197"/>
    </row>
    <row r="117" spans="1:4" x14ac:dyDescent="0.25">
      <c r="A117" s="87">
        <v>93</v>
      </c>
      <c r="B117" s="87" t="s">
        <v>754</v>
      </c>
      <c r="C117" s="87" t="s">
        <v>755</v>
      </c>
      <c r="D117" s="87">
        <v>0</v>
      </c>
    </row>
    <row r="118" spans="1:4" x14ac:dyDescent="0.25">
      <c r="A118" s="87">
        <v>94</v>
      </c>
      <c r="B118" s="87" t="s">
        <v>756</v>
      </c>
      <c r="C118" s="87" t="s">
        <v>757</v>
      </c>
      <c r="D118" s="87">
        <v>0</v>
      </c>
    </row>
    <row r="119" spans="1:4" ht="15" customHeight="1" x14ac:dyDescent="0.25">
      <c r="A119" s="195" t="s">
        <v>758</v>
      </c>
      <c r="B119" s="196"/>
      <c r="C119" s="196"/>
      <c r="D119" s="197"/>
    </row>
    <row r="120" spans="1:4" ht="30" x14ac:dyDescent="0.25">
      <c r="A120" s="87">
        <v>95</v>
      </c>
      <c r="B120" s="87" t="s">
        <v>759</v>
      </c>
      <c r="C120" s="87" t="s">
        <v>760</v>
      </c>
      <c r="D120" s="87">
        <v>0</v>
      </c>
    </row>
    <row r="121" spans="1:4" ht="30" x14ac:dyDescent="0.25">
      <c r="A121" s="87">
        <v>96</v>
      </c>
      <c r="B121" s="87" t="s">
        <v>761</v>
      </c>
      <c r="C121" s="87" t="s">
        <v>762</v>
      </c>
      <c r="D121" s="87">
        <v>0</v>
      </c>
    </row>
    <row r="122" spans="1:4" ht="30" x14ac:dyDescent="0.25">
      <c r="A122" s="87">
        <v>97</v>
      </c>
      <c r="B122" s="87" t="s">
        <v>763</v>
      </c>
      <c r="C122" s="87" t="s">
        <v>764</v>
      </c>
      <c r="D122" s="87">
        <v>0</v>
      </c>
    </row>
    <row r="123" spans="1:4" ht="30" x14ac:dyDescent="0.25">
      <c r="A123" s="87">
        <v>98</v>
      </c>
      <c r="B123" s="87" t="s">
        <v>765</v>
      </c>
      <c r="C123" s="87" t="s">
        <v>766</v>
      </c>
      <c r="D123" s="87">
        <v>0</v>
      </c>
    </row>
    <row r="124" spans="1:4" ht="15" customHeight="1" x14ac:dyDescent="0.25">
      <c r="A124" s="195" t="s">
        <v>767</v>
      </c>
      <c r="B124" s="196"/>
      <c r="C124" s="196"/>
      <c r="D124" s="197"/>
    </row>
    <row r="125" spans="1:4" x14ac:dyDescent="0.25">
      <c r="A125" s="87">
        <v>99</v>
      </c>
      <c r="B125" s="87" t="s">
        <v>768</v>
      </c>
      <c r="C125" s="87" t="s">
        <v>769</v>
      </c>
      <c r="D125" s="87">
        <v>0</v>
      </c>
    </row>
    <row r="126" spans="1:4" ht="15" customHeight="1" x14ac:dyDescent="0.25">
      <c r="A126" s="195" t="s">
        <v>770</v>
      </c>
      <c r="B126" s="196"/>
      <c r="C126" s="196"/>
      <c r="D126" s="197"/>
    </row>
    <row r="127" spans="1:4" ht="45" x14ac:dyDescent="0.25">
      <c r="A127" s="85">
        <v>100</v>
      </c>
      <c r="B127" s="85" t="s">
        <v>771</v>
      </c>
      <c r="C127" s="85" t="s">
        <v>199</v>
      </c>
      <c r="D127" s="86">
        <v>15908400</v>
      </c>
    </row>
    <row r="128" spans="1:4" ht="45" x14ac:dyDescent="0.25">
      <c r="A128" s="85">
        <v>101</v>
      </c>
      <c r="B128" s="85" t="s">
        <v>772</v>
      </c>
      <c r="C128" s="85" t="s">
        <v>200</v>
      </c>
      <c r="D128" s="86">
        <v>15563600</v>
      </c>
    </row>
    <row r="129" spans="1:4" x14ac:dyDescent="0.25">
      <c r="A129" s="85">
        <v>102</v>
      </c>
      <c r="B129" s="85" t="s">
        <v>773</v>
      </c>
      <c r="C129" s="85" t="s">
        <v>201</v>
      </c>
      <c r="D129" s="86">
        <v>21742000</v>
      </c>
    </row>
    <row r="130" spans="1:4" ht="45" customHeight="1" x14ac:dyDescent="0.25">
      <c r="A130" s="195" t="s">
        <v>774</v>
      </c>
      <c r="B130" s="196"/>
      <c r="C130" s="196"/>
      <c r="D130" s="197"/>
    </row>
    <row r="131" spans="1:4" ht="30" x14ac:dyDescent="0.25">
      <c r="A131" s="87">
        <v>103</v>
      </c>
      <c r="B131" s="87" t="s">
        <v>775</v>
      </c>
      <c r="C131" s="87" t="s">
        <v>776</v>
      </c>
      <c r="D131" s="87">
        <v>0</v>
      </c>
    </row>
    <row r="132" spans="1:4" x14ac:dyDescent="0.25">
      <c r="A132" s="87">
        <v>104</v>
      </c>
      <c r="B132" s="87" t="s">
        <v>777</v>
      </c>
      <c r="C132" s="87" t="s">
        <v>778</v>
      </c>
      <c r="D132" s="87">
        <v>0</v>
      </c>
    </row>
    <row r="133" spans="1:4" ht="15" customHeight="1" x14ac:dyDescent="0.25">
      <c r="A133" s="195" t="s">
        <v>779</v>
      </c>
      <c r="B133" s="196"/>
      <c r="C133" s="196"/>
      <c r="D133" s="197"/>
    </row>
    <row r="134" spans="1:4" ht="30" x14ac:dyDescent="0.25">
      <c r="A134" s="85">
        <v>105</v>
      </c>
      <c r="B134" s="85" t="s">
        <v>780</v>
      </c>
      <c r="C134" s="85" t="s">
        <v>781</v>
      </c>
      <c r="D134" s="86">
        <v>34342000</v>
      </c>
    </row>
    <row r="135" spans="1:4" x14ac:dyDescent="0.25">
      <c r="A135" s="85">
        <v>106</v>
      </c>
      <c r="B135" s="85" t="s">
        <v>782</v>
      </c>
      <c r="C135" s="85" t="s">
        <v>177</v>
      </c>
      <c r="D135" s="86">
        <v>42556558</v>
      </c>
    </row>
    <row r="136" spans="1:4" x14ac:dyDescent="0.25">
      <c r="A136" s="85">
        <v>107</v>
      </c>
      <c r="B136" s="85" t="s">
        <v>783</v>
      </c>
      <c r="C136" s="85" t="s">
        <v>784</v>
      </c>
      <c r="D136" s="86">
        <v>68292</v>
      </c>
    </row>
    <row r="137" spans="1:4" ht="30" x14ac:dyDescent="0.25">
      <c r="A137" s="93">
        <v>108</v>
      </c>
      <c r="B137" s="93" t="s">
        <v>176</v>
      </c>
      <c r="C137" s="93" t="s">
        <v>785</v>
      </c>
      <c r="D137" s="96">
        <f>D72+D74+D76+D78+D79+D88+D127+D128+D129+D134+D135+D136</f>
        <v>193605490</v>
      </c>
    </row>
    <row r="138" spans="1:4" ht="30" customHeight="1" x14ac:dyDescent="0.25">
      <c r="A138" s="195" t="s">
        <v>786</v>
      </c>
      <c r="B138" s="196"/>
      <c r="C138" s="196"/>
      <c r="D138" s="197"/>
    </row>
    <row r="139" spans="1:4" ht="30" x14ac:dyDescent="0.25">
      <c r="A139" s="87">
        <v>109</v>
      </c>
      <c r="B139" s="87" t="s">
        <v>787</v>
      </c>
      <c r="C139" s="87" t="s">
        <v>788</v>
      </c>
      <c r="D139" s="87">
        <v>0</v>
      </c>
    </row>
    <row r="140" spans="1:4" ht="30" x14ac:dyDescent="0.25">
      <c r="A140" s="87">
        <v>110</v>
      </c>
      <c r="B140" s="87" t="s">
        <v>789</v>
      </c>
      <c r="C140" s="87" t="s">
        <v>790</v>
      </c>
      <c r="D140" s="88">
        <v>13301883</v>
      </c>
    </row>
    <row r="141" spans="1:4" ht="30" x14ac:dyDescent="0.25">
      <c r="A141" s="87">
        <v>111</v>
      </c>
      <c r="B141" s="87" t="s">
        <v>791</v>
      </c>
      <c r="C141" s="87" t="s">
        <v>792</v>
      </c>
      <c r="D141" s="87">
        <v>0</v>
      </c>
    </row>
    <row r="142" spans="1:4" ht="30" x14ac:dyDescent="0.25">
      <c r="A142" s="87">
        <v>112</v>
      </c>
      <c r="B142" s="87" t="s">
        <v>793</v>
      </c>
      <c r="C142" s="87" t="s">
        <v>794</v>
      </c>
      <c r="D142" s="87">
        <v>0</v>
      </c>
    </row>
    <row r="143" spans="1:4" ht="30" x14ac:dyDescent="0.25">
      <c r="A143" s="87">
        <v>113</v>
      </c>
      <c r="B143" s="87" t="s">
        <v>795</v>
      </c>
      <c r="C143" s="87" t="s">
        <v>796</v>
      </c>
      <c r="D143" s="87">
        <v>0</v>
      </c>
    </row>
    <row r="144" spans="1:4" ht="30" x14ac:dyDescent="0.25">
      <c r="A144" s="93">
        <v>114</v>
      </c>
      <c r="B144" s="93" t="s">
        <v>178</v>
      </c>
      <c r="C144" s="93" t="s">
        <v>797</v>
      </c>
      <c r="D144" s="96">
        <f>D140</f>
        <v>13301883</v>
      </c>
    </row>
    <row r="145" spans="1:4" x14ac:dyDescent="0.25">
      <c r="A145" s="198" t="s">
        <v>798</v>
      </c>
      <c r="B145" s="198"/>
      <c r="C145" s="198"/>
      <c r="D145" s="98">
        <f>D34+D71+D137+D144</f>
        <v>603972965</v>
      </c>
    </row>
  </sheetData>
  <mergeCells count="26">
    <mergeCell ref="A3:D4"/>
    <mergeCell ref="A1:D1"/>
    <mergeCell ref="A124:D124"/>
    <mergeCell ref="A126:D126"/>
    <mergeCell ref="A130:D130"/>
    <mergeCell ref="A50:D50"/>
    <mergeCell ref="A59:D59"/>
    <mergeCell ref="A68:D68"/>
    <mergeCell ref="A73:D73"/>
    <mergeCell ref="A82:D82"/>
    <mergeCell ref="A87:D87"/>
    <mergeCell ref="A35:D35"/>
    <mergeCell ref="A36:D36"/>
    <mergeCell ref="A40:D40"/>
    <mergeCell ref="A44:D44"/>
    <mergeCell ref="A47:D47"/>
    <mergeCell ref="A49:D49"/>
    <mergeCell ref="A133:D133"/>
    <mergeCell ref="A138:D138"/>
    <mergeCell ref="A145:C145"/>
    <mergeCell ref="A96:D96"/>
    <mergeCell ref="A105:D105"/>
    <mergeCell ref="A108:D108"/>
    <mergeCell ref="A112:D112"/>
    <mergeCell ref="A116:D116"/>
    <mergeCell ref="A119:D1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47"/>
  <sheetViews>
    <sheetView topLeftCell="A91" workbookViewId="0">
      <selection activeCell="K122" sqref="K122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4" t="s">
        <v>552</v>
      </c>
      <c r="B2" s="164"/>
      <c r="C2" s="164"/>
      <c r="D2" s="164"/>
      <c r="E2" s="164"/>
      <c r="F2" s="164"/>
      <c r="G2" s="164"/>
      <c r="H2" s="164"/>
    </row>
    <row r="3" spans="1:8" x14ac:dyDescent="0.25">
      <c r="A3" s="158" t="s">
        <v>52</v>
      </c>
      <c r="B3" s="158"/>
      <c r="C3" s="165" t="s">
        <v>179</v>
      </c>
      <c r="D3" s="165"/>
      <c r="E3" s="165"/>
      <c r="F3" s="165"/>
      <c r="G3" s="165"/>
      <c r="H3" s="165"/>
    </row>
    <row r="4" spans="1:8" x14ac:dyDescent="0.25">
      <c r="A4" s="158" t="s">
        <v>180</v>
      </c>
      <c r="B4" s="158"/>
      <c r="C4" s="166" t="s">
        <v>181</v>
      </c>
      <c r="D4" s="166"/>
      <c r="E4" s="166"/>
      <c r="F4" s="166"/>
      <c r="G4" s="166"/>
      <c r="H4" s="166"/>
    </row>
    <row r="5" spans="1:8" x14ac:dyDescent="0.25">
      <c r="A5" s="167"/>
      <c r="B5" s="167"/>
      <c r="C5" s="66"/>
      <c r="D5" s="66"/>
      <c r="E5" s="67"/>
      <c r="F5" s="67"/>
      <c r="G5" s="67"/>
      <c r="H5" s="74"/>
    </row>
    <row r="6" spans="1:8" x14ac:dyDescent="0.25">
      <c r="A6" s="158" t="s">
        <v>182</v>
      </c>
      <c r="B6" s="158"/>
      <c r="C6" s="168" t="s">
        <v>183</v>
      </c>
      <c r="D6" s="64"/>
      <c r="E6" s="166" t="s">
        <v>244</v>
      </c>
      <c r="F6" s="166"/>
      <c r="G6" s="166"/>
      <c r="H6" s="169"/>
    </row>
    <row r="7" spans="1:8" ht="25.5" x14ac:dyDescent="0.25">
      <c r="A7" s="158"/>
      <c r="B7" s="158"/>
      <c r="C7" s="168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8">
        <v>1</v>
      </c>
      <c r="B8" s="158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1" t="s">
        <v>50</v>
      </c>
      <c r="B9" s="161"/>
      <c r="C9" s="161"/>
      <c r="D9" s="161"/>
      <c r="E9" s="161"/>
      <c r="F9" s="161"/>
      <c r="G9" s="161"/>
      <c r="H9" s="161"/>
    </row>
    <row r="11" spans="1:8" ht="38.25" x14ac:dyDescent="0.25">
      <c r="A11" s="157" t="s">
        <v>255</v>
      </c>
      <c r="B11" s="157"/>
      <c r="C11" s="53" t="s">
        <v>6</v>
      </c>
      <c r="D11" s="53" t="s">
        <v>234</v>
      </c>
      <c r="E11" s="54">
        <v>52707242</v>
      </c>
      <c r="F11" s="55"/>
      <c r="G11" s="54">
        <v>122102800</v>
      </c>
      <c r="H11" s="54">
        <f t="shared" ref="H11:H14" si="0">E11+F11+G11</f>
        <v>174810042</v>
      </c>
    </row>
    <row r="12" spans="1:8" ht="38.25" x14ac:dyDescent="0.25">
      <c r="A12" s="157" t="s">
        <v>256</v>
      </c>
      <c r="B12" s="157"/>
      <c r="C12" s="53" t="s">
        <v>235</v>
      </c>
      <c r="D12" s="53" t="s">
        <v>236</v>
      </c>
      <c r="E12" s="54">
        <v>222255550</v>
      </c>
      <c r="F12" s="55"/>
      <c r="G12" s="55"/>
      <c r="H12" s="54">
        <f t="shared" si="0"/>
        <v>222255550</v>
      </c>
    </row>
    <row r="13" spans="1:8" ht="51" x14ac:dyDescent="0.25">
      <c r="A13" s="157" t="s">
        <v>257</v>
      </c>
      <c r="B13" s="157"/>
      <c r="C13" s="53" t="s">
        <v>237</v>
      </c>
      <c r="D13" s="53" t="s">
        <v>238</v>
      </c>
      <c r="E13" s="54">
        <v>193605490</v>
      </c>
      <c r="F13" s="55"/>
      <c r="G13" s="55"/>
      <c r="H13" s="54">
        <f t="shared" si="0"/>
        <v>193605490</v>
      </c>
    </row>
    <row r="14" spans="1:8" ht="25.5" x14ac:dyDescent="0.25">
      <c r="A14" s="157" t="s">
        <v>258</v>
      </c>
      <c r="B14" s="157"/>
      <c r="C14" s="53" t="s">
        <v>239</v>
      </c>
      <c r="D14" s="53" t="s">
        <v>240</v>
      </c>
      <c r="E14" s="54">
        <v>13301883</v>
      </c>
      <c r="F14" s="55"/>
      <c r="G14" s="55"/>
      <c r="H14" s="54">
        <f t="shared" si="0"/>
        <v>13301883</v>
      </c>
    </row>
    <row r="15" spans="1:8" ht="38.25" x14ac:dyDescent="0.25">
      <c r="A15" s="157" t="s">
        <v>259</v>
      </c>
      <c r="B15" s="157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2" t="s">
        <v>260</v>
      </c>
      <c r="B16" s="163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9" t="s">
        <v>261</v>
      </c>
      <c r="B17" s="159"/>
      <c r="C17" s="24" t="s">
        <v>262</v>
      </c>
      <c r="D17" s="24" t="s">
        <v>245</v>
      </c>
      <c r="E17" s="58">
        <f>E11+E12+E13+E14+E15+E16</f>
        <v>481870165</v>
      </c>
      <c r="F17" s="58">
        <f>F11+F12+F13+F14+F15+F16</f>
        <v>0</v>
      </c>
      <c r="G17" s="58">
        <f>G11+G12+G13+G14+G15+G16</f>
        <v>122102800</v>
      </c>
      <c r="H17" s="58">
        <f>H11+H12+H13+H14+H15+H16</f>
        <v>603972965</v>
      </c>
    </row>
    <row r="18" spans="1:8" x14ac:dyDescent="0.25">
      <c r="A18" s="159" t="s">
        <v>263</v>
      </c>
      <c r="B18" s="159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9" t="s">
        <v>264</v>
      </c>
      <c r="B19" s="159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9" t="s">
        <v>265</v>
      </c>
      <c r="B20" s="159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9" t="s">
        <v>266</v>
      </c>
      <c r="B21" s="159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9" t="s">
        <v>267</v>
      </c>
      <c r="B22" s="159"/>
      <c r="C22" s="24" t="s">
        <v>249</v>
      </c>
      <c r="D22" s="24" t="s">
        <v>254</v>
      </c>
      <c r="E22" s="58">
        <v>24000000</v>
      </c>
      <c r="F22" s="59"/>
      <c r="G22" s="59"/>
      <c r="H22" s="58">
        <f t="shared" si="1"/>
        <v>24000000</v>
      </c>
    </row>
    <row r="23" spans="1:8" ht="38.25" x14ac:dyDescent="0.25">
      <c r="A23" s="160" t="s">
        <v>268</v>
      </c>
      <c r="B23" s="160"/>
      <c r="C23" s="60" t="s">
        <v>269</v>
      </c>
      <c r="D23" s="60" t="s">
        <v>270</v>
      </c>
      <c r="E23" s="61">
        <f>SUM(E17:E22)</f>
        <v>505870165</v>
      </c>
      <c r="F23" s="61">
        <f t="shared" ref="F23:H23" si="2">SUM(F17:F22)</f>
        <v>0</v>
      </c>
      <c r="G23" s="61">
        <f t="shared" si="2"/>
        <v>122102800</v>
      </c>
      <c r="H23" s="61">
        <f t="shared" si="2"/>
        <v>627972965</v>
      </c>
    </row>
    <row r="24" spans="1:8" ht="25.5" x14ac:dyDescent="0.25">
      <c r="A24" s="157" t="s">
        <v>192</v>
      </c>
      <c r="B24" s="157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7" t="s">
        <v>275</v>
      </c>
      <c r="B25" s="157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7" t="s">
        <v>276</v>
      </c>
      <c r="B26" s="157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7" t="s">
        <v>277</v>
      </c>
      <c r="B27" s="157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7" t="s">
        <v>278</v>
      </c>
      <c r="B28" s="157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60" t="s">
        <v>286</v>
      </c>
      <c r="B29" s="160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7" t="s">
        <v>287</v>
      </c>
      <c r="B30" s="157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7" t="s">
        <v>288</v>
      </c>
      <c r="B31" s="157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9" t="s">
        <v>296</v>
      </c>
      <c r="B33" s="159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9" t="s">
        <v>297</v>
      </c>
      <c r="B34" s="159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9" t="s">
        <v>298</v>
      </c>
      <c r="B35" s="159"/>
      <c r="C35" s="24" t="s">
        <v>308</v>
      </c>
      <c r="D35" s="24" t="s">
        <v>309</v>
      </c>
      <c r="E35" s="58">
        <v>63000000</v>
      </c>
      <c r="F35" s="59"/>
      <c r="G35" s="59"/>
      <c r="H35" s="58">
        <f t="shared" si="7"/>
        <v>63000000</v>
      </c>
    </row>
    <row r="36" spans="1:8" x14ac:dyDescent="0.25">
      <c r="A36" s="157" t="s">
        <v>299</v>
      </c>
      <c r="B36" s="157"/>
      <c r="C36" s="53" t="s">
        <v>193</v>
      </c>
      <c r="D36" s="53" t="s">
        <v>310</v>
      </c>
      <c r="E36" s="54">
        <v>332000000</v>
      </c>
      <c r="F36" s="54"/>
      <c r="G36" s="54"/>
      <c r="H36" s="54">
        <f t="shared" si="7"/>
        <v>332000000</v>
      </c>
    </row>
    <row r="37" spans="1:8" x14ac:dyDescent="0.25">
      <c r="A37" s="157" t="s">
        <v>300</v>
      </c>
      <c r="B37" s="157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9" t="s">
        <v>301</v>
      </c>
      <c r="B38" s="159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7" t="s">
        <v>302</v>
      </c>
      <c r="B39" s="157"/>
      <c r="C39" s="53" t="s">
        <v>315</v>
      </c>
      <c r="D39" s="53" t="s">
        <v>316</v>
      </c>
      <c r="E39" s="54">
        <v>33000000</v>
      </c>
      <c r="F39" s="54"/>
      <c r="G39" s="54"/>
      <c r="H39" s="54">
        <f t="shared" si="7"/>
        <v>33000000</v>
      </c>
    </row>
    <row r="40" spans="1:8" ht="25.5" x14ac:dyDescent="0.25">
      <c r="A40" s="157" t="s">
        <v>303</v>
      </c>
      <c r="B40" s="157"/>
      <c r="C40" s="53" t="s">
        <v>317</v>
      </c>
      <c r="D40" s="53" t="s">
        <v>318</v>
      </c>
      <c r="E40" s="54">
        <v>7000000</v>
      </c>
      <c r="F40" s="54"/>
      <c r="G40" s="54"/>
      <c r="H40" s="54">
        <f t="shared" si="7"/>
        <v>7000000</v>
      </c>
    </row>
    <row r="41" spans="1:8" ht="25.5" x14ac:dyDescent="0.25">
      <c r="A41" s="159" t="s">
        <v>319</v>
      </c>
      <c r="B41" s="159"/>
      <c r="C41" s="24" t="s">
        <v>320</v>
      </c>
      <c r="D41" s="24" t="s">
        <v>321</v>
      </c>
      <c r="E41" s="58">
        <f>SUM(E36:E40)</f>
        <v>372000000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372000000</v>
      </c>
    </row>
    <row r="42" spans="1:8" x14ac:dyDescent="0.25">
      <c r="A42" s="159" t="s">
        <v>326</v>
      </c>
      <c r="B42" s="159"/>
      <c r="C42" s="24" t="s">
        <v>322</v>
      </c>
      <c r="D42" s="24" t="s">
        <v>323</v>
      </c>
      <c r="E42" s="58">
        <v>5000000</v>
      </c>
      <c r="F42" s="59"/>
      <c r="G42" s="59"/>
      <c r="H42" s="58">
        <f t="shared" si="7"/>
        <v>5000000</v>
      </c>
    </row>
    <row r="43" spans="1:8" ht="25.5" x14ac:dyDescent="0.25">
      <c r="A43" s="157" t="s">
        <v>327</v>
      </c>
      <c r="B43" s="157"/>
      <c r="C43" s="60" t="s">
        <v>324</v>
      </c>
      <c r="D43" s="60" t="s">
        <v>325</v>
      </c>
      <c r="E43" s="61">
        <f>E32+E33+E34+E35+E41+E42</f>
        <v>440000000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440000000</v>
      </c>
    </row>
    <row r="44" spans="1:8" x14ac:dyDescent="0.25">
      <c r="A44" s="159" t="s">
        <v>387</v>
      </c>
      <c r="B44" s="159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9" t="s">
        <v>388</v>
      </c>
      <c r="B45" s="159"/>
      <c r="C45" s="24" t="s">
        <v>13</v>
      </c>
      <c r="D45" s="24" t="s">
        <v>329</v>
      </c>
      <c r="E45" s="58">
        <v>4000000</v>
      </c>
      <c r="F45" s="58"/>
      <c r="G45" s="58"/>
      <c r="H45" s="58">
        <f t="shared" si="5"/>
        <v>4000000</v>
      </c>
    </row>
    <row r="46" spans="1:8" ht="25.5" x14ac:dyDescent="0.25">
      <c r="A46" s="159" t="s">
        <v>389</v>
      </c>
      <c r="B46" s="159"/>
      <c r="C46" s="24" t="s">
        <v>330</v>
      </c>
      <c r="D46" s="24" t="s">
        <v>331</v>
      </c>
      <c r="E46" s="58">
        <v>18000000</v>
      </c>
      <c r="F46" s="58"/>
      <c r="G46" s="58"/>
      <c r="H46" s="58">
        <f t="shared" si="5"/>
        <v>18000000</v>
      </c>
    </row>
    <row r="47" spans="1:8" x14ac:dyDescent="0.25">
      <c r="A47" s="159" t="s">
        <v>390</v>
      </c>
      <c r="B47" s="159"/>
      <c r="C47" s="24" t="s">
        <v>14</v>
      </c>
      <c r="D47" s="24" t="s">
        <v>332</v>
      </c>
      <c r="E47" s="58"/>
      <c r="F47" s="58">
        <v>6000000</v>
      </c>
      <c r="G47" s="58"/>
      <c r="H47" s="58">
        <f t="shared" si="5"/>
        <v>6000000</v>
      </c>
    </row>
    <row r="48" spans="1:8" x14ac:dyDescent="0.25">
      <c r="A48" s="159" t="s">
        <v>391</v>
      </c>
      <c r="B48" s="159"/>
      <c r="C48" s="24" t="s">
        <v>15</v>
      </c>
      <c r="D48" s="24" t="s">
        <v>333</v>
      </c>
      <c r="E48" s="58">
        <v>31000000</v>
      </c>
      <c r="F48" s="58"/>
      <c r="G48" s="58"/>
      <c r="H48" s="58">
        <f t="shared" si="5"/>
        <v>31000000</v>
      </c>
    </row>
    <row r="49" spans="1:8" ht="25.5" x14ac:dyDescent="0.25">
      <c r="A49" s="159" t="s">
        <v>392</v>
      </c>
      <c r="B49" s="159"/>
      <c r="C49" s="24" t="s">
        <v>334</v>
      </c>
      <c r="D49" s="24" t="s">
        <v>335</v>
      </c>
      <c r="E49" s="58">
        <v>14310000</v>
      </c>
      <c r="F49" s="58">
        <v>1620000</v>
      </c>
      <c r="G49" s="58"/>
      <c r="H49" s="58">
        <f t="shared" si="5"/>
        <v>15930000</v>
      </c>
    </row>
    <row r="50" spans="1:8" ht="25.5" x14ac:dyDescent="0.25">
      <c r="A50" s="159" t="s">
        <v>393</v>
      </c>
      <c r="B50" s="159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7" t="s">
        <v>394</v>
      </c>
      <c r="B51" s="157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7" t="s">
        <v>395</v>
      </c>
      <c r="B52" s="157"/>
      <c r="C52" s="53" t="s">
        <v>339</v>
      </c>
      <c r="D52" s="53" t="s">
        <v>340</v>
      </c>
      <c r="E52" s="54">
        <v>26000</v>
      </c>
      <c r="F52" s="54"/>
      <c r="G52" s="54"/>
      <c r="H52" s="54">
        <f t="shared" si="5"/>
        <v>26000</v>
      </c>
    </row>
    <row r="53" spans="1:8" ht="38.25" x14ac:dyDescent="0.25">
      <c r="A53" s="159" t="s">
        <v>396</v>
      </c>
      <c r="B53" s="159"/>
      <c r="C53" s="24" t="s">
        <v>341</v>
      </c>
      <c r="D53" s="24" t="s">
        <v>342</v>
      </c>
      <c r="E53" s="58">
        <f>SUM(E51:E52)</f>
        <v>26000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26000</v>
      </c>
    </row>
    <row r="54" spans="1:8" ht="25.5" x14ac:dyDescent="0.25">
      <c r="A54" s="157" t="s">
        <v>397</v>
      </c>
      <c r="B54" s="157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7" t="s">
        <v>398</v>
      </c>
      <c r="B55" s="157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9" t="s">
        <v>399</v>
      </c>
      <c r="B56" s="159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9" t="s">
        <v>400</v>
      </c>
      <c r="B57" s="159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9" t="s">
        <v>401</v>
      </c>
      <c r="B58" s="159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60" t="s">
        <v>402</v>
      </c>
      <c r="B59" s="160"/>
      <c r="C59" s="60" t="s">
        <v>352</v>
      </c>
      <c r="D59" s="60" t="s">
        <v>353</v>
      </c>
      <c r="E59" s="61">
        <f>E44+E45+E46+E47+E48+E49+E50+E53+E56+E57+E58</f>
        <v>67336000</v>
      </c>
      <c r="F59" s="61">
        <f t="shared" ref="F59:H59" si="12">F44+F45+F46+F47+F48+F49+F50+F53+F56+F57+F58</f>
        <v>7620000</v>
      </c>
      <c r="G59" s="61">
        <f t="shared" si="12"/>
        <v>0</v>
      </c>
      <c r="H59" s="61">
        <f t="shared" si="12"/>
        <v>74956000</v>
      </c>
    </row>
    <row r="60" spans="1:8" x14ac:dyDescent="0.25">
      <c r="A60" s="157" t="s">
        <v>403</v>
      </c>
      <c r="B60" s="157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7" t="s">
        <v>404</v>
      </c>
      <c r="B61" s="157"/>
      <c r="C61" s="53" t="s">
        <v>20</v>
      </c>
      <c r="D61" s="53" t="s">
        <v>355</v>
      </c>
      <c r="E61" s="54"/>
      <c r="F61" s="54">
        <v>18000000</v>
      </c>
      <c r="G61" s="54"/>
      <c r="H61" s="54">
        <f t="shared" si="5"/>
        <v>18000000</v>
      </c>
    </row>
    <row r="62" spans="1:8" x14ac:dyDescent="0.25">
      <c r="A62" s="157" t="s">
        <v>405</v>
      </c>
      <c r="B62" s="157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7" t="s">
        <v>406</v>
      </c>
      <c r="B63" s="157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7" t="s">
        <v>407</v>
      </c>
      <c r="B64" s="157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60" t="s">
        <v>408</v>
      </c>
      <c r="B65" s="160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18000000</v>
      </c>
      <c r="G65" s="61">
        <f t="shared" si="13"/>
        <v>0</v>
      </c>
      <c r="H65" s="61">
        <f t="shared" si="13"/>
        <v>18000000</v>
      </c>
    </row>
    <row r="66" spans="1:8" ht="51" x14ac:dyDescent="0.25">
      <c r="A66" s="159" t="s">
        <v>409</v>
      </c>
      <c r="B66" s="159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9" t="s">
        <v>410</v>
      </c>
      <c r="B67" s="159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9" t="s">
        <v>411</v>
      </c>
      <c r="B68" s="159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9" t="s">
        <v>412</v>
      </c>
      <c r="B69" s="159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9" t="s">
        <v>413</v>
      </c>
      <c r="B70" s="159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60" t="s">
        <v>414</v>
      </c>
      <c r="B71" s="160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7" t="s">
        <v>415</v>
      </c>
      <c r="B72" s="157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7" t="s">
        <v>416</v>
      </c>
      <c r="B73" s="157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7" t="s">
        <v>417</v>
      </c>
      <c r="B74" s="157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7" t="s">
        <v>418</v>
      </c>
      <c r="B75" s="157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7" t="s">
        <v>419</v>
      </c>
      <c r="B76" s="157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60" t="s">
        <v>420</v>
      </c>
      <c r="B77" s="160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8" t="s">
        <v>421</v>
      </c>
      <c r="B78" s="158"/>
      <c r="C78" s="64" t="s">
        <v>385</v>
      </c>
      <c r="D78" s="64" t="s">
        <v>386</v>
      </c>
      <c r="E78" s="65">
        <f>E23+E29+E43+E59+E65+E71+E77</f>
        <v>1013206165</v>
      </c>
      <c r="F78" s="65">
        <f t="shared" ref="F78:H78" si="15">F23+F29+F43+F59+F65+F71+F77</f>
        <v>25620000</v>
      </c>
      <c r="G78" s="65">
        <f t="shared" si="15"/>
        <v>122102800</v>
      </c>
      <c r="H78" s="65">
        <f t="shared" si="15"/>
        <v>1160928965</v>
      </c>
    </row>
    <row r="79" spans="1:8" ht="25.5" x14ac:dyDescent="0.25">
      <c r="A79" s="157" t="s">
        <v>422</v>
      </c>
      <c r="B79" s="157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7" t="s">
        <v>485</v>
      </c>
      <c r="B80" s="157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7" t="s">
        <v>486</v>
      </c>
      <c r="B81" s="157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9" t="s">
        <v>487</v>
      </c>
      <c r="B82" s="159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7" t="s">
        <v>488</v>
      </c>
      <c r="B83" s="157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7" t="s">
        <v>489</v>
      </c>
      <c r="B84" s="157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7" t="s">
        <v>490</v>
      </c>
      <c r="B85" s="157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7" t="s">
        <v>491</v>
      </c>
      <c r="B86" s="157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9" t="s">
        <v>492</v>
      </c>
      <c r="B87" s="159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7" t="s">
        <v>493</v>
      </c>
      <c r="B88" s="157"/>
      <c r="C88" s="53" t="s">
        <v>26</v>
      </c>
      <c r="D88" s="53" t="s">
        <v>454</v>
      </c>
      <c r="E88" s="54">
        <v>243292518</v>
      </c>
      <c r="F88" s="54"/>
      <c r="G88" s="54"/>
      <c r="H88" s="54">
        <f t="shared" si="5"/>
        <v>243292518</v>
      </c>
    </row>
    <row r="89" spans="1:8" ht="25.5" x14ac:dyDescent="0.25">
      <c r="A89" s="157" t="s">
        <v>494</v>
      </c>
      <c r="B89" s="157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9" t="s">
        <v>495</v>
      </c>
      <c r="B90" s="159"/>
      <c r="C90" s="24" t="s">
        <v>504</v>
      </c>
      <c r="D90" s="24" t="s">
        <v>456</v>
      </c>
      <c r="E90" s="58">
        <f>SUM(E88:E89)</f>
        <v>243292518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243292518</v>
      </c>
    </row>
    <row r="91" spans="1:8" ht="25.5" x14ac:dyDescent="0.25">
      <c r="A91" s="159" t="s">
        <v>496</v>
      </c>
      <c r="B91" s="159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9" t="s">
        <v>497</v>
      </c>
      <c r="B92" s="159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9" t="s">
        <v>498</v>
      </c>
      <c r="B93" s="159"/>
      <c r="C93" s="24" t="s">
        <v>459</v>
      </c>
      <c r="D93" s="24" t="s">
        <v>460</v>
      </c>
      <c r="E93" s="58">
        <v>0</v>
      </c>
      <c r="F93" s="58"/>
      <c r="G93" s="58"/>
      <c r="H93" s="58">
        <f t="shared" si="5"/>
        <v>0</v>
      </c>
    </row>
    <row r="94" spans="1:8" ht="25.5" x14ac:dyDescent="0.25">
      <c r="A94" s="159" t="s">
        <v>499</v>
      </c>
      <c r="B94" s="159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9" t="s">
        <v>500</v>
      </c>
      <c r="B95" s="159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7" t="s">
        <v>501</v>
      </c>
      <c r="B96" s="157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7" t="s">
        <v>505</v>
      </c>
      <c r="B97" s="157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9" t="s">
        <v>506</v>
      </c>
      <c r="B98" s="159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60" t="s">
        <v>509</v>
      </c>
      <c r="B99" s="160"/>
      <c r="C99" s="60" t="s">
        <v>508</v>
      </c>
      <c r="D99" s="60" t="s">
        <v>470</v>
      </c>
      <c r="E99" s="61">
        <f>E82+E87+E90+E91+E92+E93+E94+E95+E98</f>
        <v>243292518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243292518</v>
      </c>
    </row>
    <row r="100" spans="1:8" ht="38.25" x14ac:dyDescent="0.25">
      <c r="A100" s="159" t="s">
        <v>510</v>
      </c>
      <c r="B100" s="159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9" t="s">
        <v>511</v>
      </c>
      <c r="B101" s="159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9" t="s">
        <v>512</v>
      </c>
      <c r="B102" s="159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9" t="s">
        <v>513</v>
      </c>
      <c r="B103" s="159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9" t="s">
        <v>514</v>
      </c>
      <c r="B104" s="159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60" t="s">
        <v>515</v>
      </c>
      <c r="B105" s="160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60" t="s">
        <v>516</v>
      </c>
      <c r="B106" s="160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60" t="s">
        <v>517</v>
      </c>
      <c r="B107" s="160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8" t="s">
        <v>518</v>
      </c>
      <c r="B108" s="158"/>
      <c r="C108" s="64" t="s">
        <v>520</v>
      </c>
      <c r="D108" s="64" t="s">
        <v>484</v>
      </c>
      <c r="E108" s="65">
        <f>E99+E105+E106+E107</f>
        <v>243292518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243292518</v>
      </c>
    </row>
    <row r="109" spans="1:8" ht="21.75" customHeight="1" x14ac:dyDescent="0.25">
      <c r="A109" s="171" t="s">
        <v>521</v>
      </c>
      <c r="B109" s="171"/>
      <c r="C109" s="70" t="s">
        <v>522</v>
      </c>
      <c r="D109" s="70" t="s">
        <v>523</v>
      </c>
      <c r="E109" s="71">
        <f>E78+E108</f>
        <v>1256498683</v>
      </c>
      <c r="F109" s="71">
        <f t="shared" ref="F109:H109" si="23">F78+F108</f>
        <v>25620000</v>
      </c>
      <c r="G109" s="71">
        <f t="shared" si="23"/>
        <v>122102800</v>
      </c>
      <c r="H109" s="71">
        <f t="shared" si="23"/>
        <v>1404221483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70"/>
      <c r="B113" s="170"/>
      <c r="C113" s="15"/>
      <c r="D113" s="15"/>
      <c r="E113" s="14"/>
      <c r="F113" s="14"/>
      <c r="G113" s="14"/>
      <c r="H113" s="14"/>
    </row>
    <row r="114" spans="1:9" x14ac:dyDescent="0.25">
      <c r="A114" s="158" t="s">
        <v>52</v>
      </c>
      <c r="B114" s="158"/>
      <c r="C114" s="165" t="s">
        <v>179</v>
      </c>
      <c r="D114" s="165"/>
      <c r="E114" s="165"/>
      <c r="F114" s="165"/>
      <c r="G114" s="165"/>
      <c r="H114" s="165"/>
    </row>
    <row r="115" spans="1:9" x14ac:dyDescent="0.25">
      <c r="A115" s="158" t="s">
        <v>182</v>
      </c>
      <c r="B115" s="158"/>
      <c r="C115" s="168" t="s">
        <v>183</v>
      </c>
      <c r="D115" s="64"/>
      <c r="E115" s="166" t="str">
        <f>E6</f>
        <v>2020. évi eredeti előirányzat</v>
      </c>
      <c r="F115" s="166"/>
      <c r="G115" s="166"/>
      <c r="H115" s="166"/>
    </row>
    <row r="116" spans="1:9" ht="25.5" x14ac:dyDescent="0.25">
      <c r="A116" s="158"/>
      <c r="B116" s="158"/>
      <c r="C116" s="168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8">
        <v>1</v>
      </c>
      <c r="B117" s="158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2" t="s">
        <v>51</v>
      </c>
      <c r="B118" s="172"/>
      <c r="C118" s="172"/>
      <c r="D118" s="172"/>
      <c r="E118" s="172"/>
      <c r="F118" s="172"/>
      <c r="G118" s="172"/>
      <c r="H118" s="172"/>
    </row>
    <row r="119" spans="1:9" x14ac:dyDescent="0.25">
      <c r="A119" s="157" t="s">
        <v>255</v>
      </c>
      <c r="B119" s="157"/>
      <c r="C119" s="53" t="s">
        <v>427</v>
      </c>
      <c r="D119" s="53" t="s">
        <v>423</v>
      </c>
      <c r="E119" s="54">
        <f>72865155-5785200</f>
        <v>67079955</v>
      </c>
      <c r="F119" s="54">
        <v>5785200</v>
      </c>
      <c r="G119" s="54"/>
      <c r="H119" s="54">
        <f t="shared" ref="H119:H140" si="24">E119+F119+G119</f>
        <v>72865155</v>
      </c>
    </row>
    <row r="120" spans="1:9" ht="25.5" x14ac:dyDescent="0.25">
      <c r="A120" s="157" t="s">
        <v>256</v>
      </c>
      <c r="B120" s="157"/>
      <c r="C120" s="53" t="s">
        <v>424</v>
      </c>
      <c r="D120" s="53" t="s">
        <v>425</v>
      </c>
      <c r="E120" s="54">
        <f>13382144-2221517</f>
        <v>11160627</v>
      </c>
      <c r="F120" s="54">
        <v>2221517</v>
      </c>
      <c r="G120" s="54"/>
      <c r="H120" s="54">
        <f t="shared" si="24"/>
        <v>13382144</v>
      </c>
    </row>
    <row r="121" spans="1:9" x14ac:dyDescent="0.25">
      <c r="A121" s="157" t="s">
        <v>257</v>
      </c>
      <c r="B121" s="157"/>
      <c r="C121" s="53" t="s">
        <v>57</v>
      </c>
      <c r="D121" s="53" t="s">
        <v>426</v>
      </c>
      <c r="E121" s="54">
        <f>203359463-7000000</f>
        <v>196359463</v>
      </c>
      <c r="F121" s="54">
        <v>6000000</v>
      </c>
      <c r="G121" s="54">
        <v>5000000</v>
      </c>
      <c r="H121" s="54">
        <f t="shared" si="24"/>
        <v>207359463</v>
      </c>
    </row>
    <row r="122" spans="1:9" x14ac:dyDescent="0.25">
      <c r="A122" s="157" t="s">
        <v>258</v>
      </c>
      <c r="B122" s="157"/>
      <c r="C122" s="53" t="s">
        <v>34</v>
      </c>
      <c r="D122" s="53" t="s">
        <v>428</v>
      </c>
      <c r="E122" s="54">
        <v>5000000</v>
      </c>
      <c r="F122" s="54"/>
      <c r="G122" s="54"/>
      <c r="H122" s="54">
        <f t="shared" si="24"/>
        <v>5000000</v>
      </c>
    </row>
    <row r="123" spans="1:9" x14ac:dyDescent="0.25">
      <c r="A123" s="157" t="s">
        <v>259</v>
      </c>
      <c r="B123" s="157"/>
      <c r="C123" s="53" t="s">
        <v>430</v>
      </c>
      <c r="D123" s="53" t="s">
        <v>429</v>
      </c>
      <c r="E123" s="54"/>
      <c r="F123" s="54">
        <v>109167052</v>
      </c>
      <c r="G123" s="54"/>
      <c r="H123" s="54">
        <f t="shared" si="24"/>
        <v>109167052</v>
      </c>
      <c r="I123" s="38" t="s">
        <v>190</v>
      </c>
    </row>
    <row r="124" spans="1:9" x14ac:dyDescent="0.25">
      <c r="A124" s="157" t="s">
        <v>260</v>
      </c>
      <c r="B124" s="157"/>
      <c r="C124" s="53" t="s">
        <v>432</v>
      </c>
      <c r="D124" s="53" t="s">
        <v>431</v>
      </c>
      <c r="E124" s="54"/>
      <c r="F124" s="54">
        <v>132106300</v>
      </c>
      <c r="G124" s="54"/>
      <c r="H124" s="54">
        <f t="shared" si="24"/>
        <v>132106300</v>
      </c>
    </row>
    <row r="125" spans="1:9" x14ac:dyDescent="0.25">
      <c r="A125" s="157" t="s">
        <v>261</v>
      </c>
      <c r="B125" s="157"/>
      <c r="C125" s="53" t="s">
        <v>37</v>
      </c>
      <c r="D125" s="53" t="s">
        <v>433</v>
      </c>
      <c r="E125" s="54"/>
      <c r="F125" s="54">
        <v>53782967</v>
      </c>
      <c r="G125" s="54"/>
      <c r="H125" s="54">
        <f t="shared" si="24"/>
        <v>53782967</v>
      </c>
    </row>
    <row r="126" spans="1:9" x14ac:dyDescent="0.25">
      <c r="A126" s="157" t="s">
        <v>263</v>
      </c>
      <c r="B126" s="157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8" t="s">
        <v>264</v>
      </c>
      <c r="B127" s="158"/>
      <c r="C127" s="64" t="s">
        <v>437</v>
      </c>
      <c r="D127" s="64" t="s">
        <v>436</v>
      </c>
      <c r="E127" s="65">
        <f>SUM(E119:E126)</f>
        <v>279600045</v>
      </c>
      <c r="F127" s="65">
        <f t="shared" ref="F127:H127" si="25">SUM(F119:F126)</f>
        <v>309063036</v>
      </c>
      <c r="G127" s="65">
        <f t="shared" si="25"/>
        <v>5000000</v>
      </c>
      <c r="H127" s="65">
        <f t="shared" si="25"/>
        <v>593663081</v>
      </c>
    </row>
    <row r="128" spans="1:9" ht="25.5" x14ac:dyDescent="0.25">
      <c r="A128" s="157" t="s">
        <v>265</v>
      </c>
      <c r="B128" s="157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7" t="s">
        <v>266</v>
      </c>
      <c r="B129" s="157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7" t="s">
        <v>267</v>
      </c>
      <c r="B130" s="157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7" t="s">
        <v>268</v>
      </c>
      <c r="B131" s="157"/>
      <c r="C131" s="53" t="s">
        <v>42</v>
      </c>
      <c r="D131" s="53" t="s">
        <v>529</v>
      </c>
      <c r="E131" s="54">
        <v>24158919</v>
      </c>
      <c r="F131" s="54"/>
      <c r="G131" s="54"/>
      <c r="H131" s="54">
        <f t="shared" si="24"/>
        <v>24158919</v>
      </c>
    </row>
    <row r="132" spans="1:8" ht="25.5" x14ac:dyDescent="0.25">
      <c r="A132" s="157" t="s">
        <v>192</v>
      </c>
      <c r="B132" s="157"/>
      <c r="C132" s="53" t="s">
        <v>530</v>
      </c>
      <c r="D132" s="53" t="s">
        <v>531</v>
      </c>
      <c r="E132" s="54">
        <v>786399483</v>
      </c>
      <c r="F132" s="54"/>
      <c r="G132" s="54"/>
      <c r="H132" s="54">
        <f t="shared" si="24"/>
        <v>786399483</v>
      </c>
    </row>
    <row r="133" spans="1:8" ht="25.5" x14ac:dyDescent="0.25">
      <c r="A133" s="157" t="s">
        <v>275</v>
      </c>
      <c r="B133" s="157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7" t="s">
        <v>276</v>
      </c>
      <c r="B134" s="157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7" t="s">
        <v>277</v>
      </c>
      <c r="B135" s="157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7" t="s">
        <v>278</v>
      </c>
      <c r="B136" s="157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60" t="s">
        <v>286</v>
      </c>
      <c r="B137" s="160"/>
      <c r="C137" s="60" t="s">
        <v>546</v>
      </c>
      <c r="D137" s="60" t="s">
        <v>524</v>
      </c>
      <c r="E137" s="61">
        <f>SUM(E128:E136)</f>
        <v>810558402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810558402</v>
      </c>
    </row>
    <row r="138" spans="1:8" x14ac:dyDescent="0.25">
      <c r="A138" s="160" t="s">
        <v>287</v>
      </c>
      <c r="B138" s="160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60" t="s">
        <v>288</v>
      </c>
      <c r="B139" s="160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60" t="s">
        <v>293</v>
      </c>
      <c r="B140" s="160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8" t="s">
        <v>296</v>
      </c>
      <c r="B141" s="158"/>
      <c r="C141" s="64" t="s">
        <v>548</v>
      </c>
      <c r="D141" s="64" t="s">
        <v>542</v>
      </c>
      <c r="E141" s="65">
        <f>E137+E138+E139+E140</f>
        <v>810558402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810558402</v>
      </c>
    </row>
    <row r="142" spans="1:8" x14ac:dyDescent="0.25">
      <c r="A142" s="171" t="s">
        <v>297</v>
      </c>
      <c r="B142" s="171"/>
      <c r="C142" s="70" t="s">
        <v>549</v>
      </c>
      <c r="D142" s="70" t="s">
        <v>550</v>
      </c>
      <c r="E142" s="71">
        <f>E127+E141</f>
        <v>1090158447</v>
      </c>
      <c r="F142" s="71">
        <f t="shared" ref="F142:H142" si="28">F127+F141</f>
        <v>309063036</v>
      </c>
      <c r="G142" s="71">
        <f t="shared" si="28"/>
        <v>5000000</v>
      </c>
      <c r="H142" s="71">
        <f t="shared" si="28"/>
        <v>1404221483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9">
        <v>8</v>
      </c>
      <c r="F145" s="200"/>
      <c r="G145" s="200"/>
      <c r="H145" s="201"/>
    </row>
    <row r="146" spans="1:8" x14ac:dyDescent="0.25">
      <c r="A146" s="202"/>
      <c r="B146" s="203"/>
      <c r="C146" s="204"/>
      <c r="D146" s="49"/>
      <c r="E146" s="199"/>
      <c r="F146" s="200"/>
      <c r="G146" s="200"/>
      <c r="H146" s="201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</sheetData>
  <mergeCells count="144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1:B91"/>
    <mergeCell ref="A92:B92"/>
    <mergeCell ref="A93:B93"/>
    <mergeCell ref="A94:B94"/>
    <mergeCell ref="A95:B95"/>
    <mergeCell ref="A96:B96"/>
    <mergeCell ref="A88:B88"/>
    <mergeCell ref="A87:B87"/>
    <mergeCell ref="A90:B90"/>
    <mergeCell ref="A89:B89"/>
    <mergeCell ref="E145:H145"/>
    <mergeCell ref="E146:H146"/>
    <mergeCell ref="A146:C146"/>
    <mergeCell ref="C6:C7"/>
    <mergeCell ref="E6:H6"/>
    <mergeCell ref="A11:B11"/>
    <mergeCell ref="A9:H9"/>
    <mergeCell ref="A17:B17"/>
    <mergeCell ref="A13:B13"/>
    <mergeCell ref="A12:B12"/>
    <mergeCell ref="A15:B15"/>
    <mergeCell ref="A14:B14"/>
    <mergeCell ref="A19:B19"/>
    <mergeCell ref="A18:B18"/>
    <mergeCell ref="A21:B21"/>
    <mergeCell ref="A16:B16"/>
    <mergeCell ref="A26:B26"/>
    <mergeCell ref="A25:B25"/>
    <mergeCell ref="A28:B28"/>
    <mergeCell ref="A27:B27"/>
    <mergeCell ref="A30:B30"/>
    <mergeCell ref="A29:B29"/>
    <mergeCell ref="A33:B33"/>
    <mergeCell ref="A31:B31"/>
    <mergeCell ref="A5:B5"/>
    <mergeCell ref="A3:B3"/>
    <mergeCell ref="A4:B4"/>
    <mergeCell ref="A8:B8"/>
    <mergeCell ref="A6:B7"/>
    <mergeCell ref="A20:B20"/>
    <mergeCell ref="A22:B22"/>
    <mergeCell ref="A24:B24"/>
    <mergeCell ref="A23:B23"/>
    <mergeCell ref="A35:B35"/>
    <mergeCell ref="A34:B34"/>
    <mergeCell ref="A37:B37"/>
    <mergeCell ref="A36:B36"/>
    <mergeCell ref="A39:B39"/>
    <mergeCell ref="A38:B38"/>
    <mergeCell ref="A41:B41"/>
    <mergeCell ref="A40:B40"/>
    <mergeCell ref="A43:B43"/>
    <mergeCell ref="A42:B42"/>
    <mergeCell ref="A45:B45"/>
    <mergeCell ref="A44:B44"/>
    <mergeCell ref="A47:B47"/>
    <mergeCell ref="A46:B46"/>
    <mergeCell ref="A49:B49"/>
    <mergeCell ref="A48:B48"/>
    <mergeCell ref="A51:B51"/>
    <mergeCell ref="A50:B50"/>
    <mergeCell ref="A53:B53"/>
    <mergeCell ref="A52:B52"/>
    <mergeCell ref="A55:B55"/>
    <mergeCell ref="A54:B54"/>
    <mergeCell ref="A57:B57"/>
    <mergeCell ref="A56:B56"/>
    <mergeCell ref="A59:B59"/>
    <mergeCell ref="A58:B58"/>
    <mergeCell ref="A61:B61"/>
    <mergeCell ref="A60:B60"/>
    <mergeCell ref="A63:B63"/>
    <mergeCell ref="A62:B62"/>
    <mergeCell ref="A65:B65"/>
    <mergeCell ref="A64:B64"/>
    <mergeCell ref="A67:B67"/>
    <mergeCell ref="A66:B66"/>
    <mergeCell ref="A69:B69"/>
    <mergeCell ref="A68:B68"/>
    <mergeCell ref="A71:B71"/>
    <mergeCell ref="A70:B70"/>
    <mergeCell ref="A73:B73"/>
    <mergeCell ref="A72:B72"/>
    <mergeCell ref="A75:B75"/>
    <mergeCell ref="A74:B74"/>
    <mergeCell ref="A77:B77"/>
    <mergeCell ref="A76:B76"/>
    <mergeCell ref="A78:B78"/>
    <mergeCell ref="A84:B84"/>
    <mergeCell ref="A83:B83"/>
    <mergeCell ref="A86:B86"/>
    <mergeCell ref="A85:B85"/>
    <mergeCell ref="A82:B82"/>
    <mergeCell ref="A79:B79"/>
    <mergeCell ref="A80:B80"/>
    <mergeCell ref="A81:B81"/>
    <mergeCell ref="A114:B114"/>
    <mergeCell ref="A113:B113"/>
    <mergeCell ref="A117:B117"/>
    <mergeCell ref="A115:B116"/>
    <mergeCell ref="C115:C116"/>
    <mergeCell ref="E115:H115"/>
    <mergeCell ref="A119:B119"/>
    <mergeCell ref="A118:H118"/>
    <mergeCell ref="A121:B121"/>
    <mergeCell ref="A120:B120"/>
    <mergeCell ref="C114:H114"/>
    <mergeCell ref="A142:B142"/>
    <mergeCell ref="A2:H2"/>
    <mergeCell ref="C3:H3"/>
    <mergeCell ref="C4:H4"/>
    <mergeCell ref="A141:B141"/>
    <mergeCell ref="A139:B139"/>
    <mergeCell ref="A138:B138"/>
    <mergeCell ref="A140:B140"/>
    <mergeCell ref="A136:B136"/>
    <mergeCell ref="A135:B135"/>
    <mergeCell ref="A123:B123"/>
    <mergeCell ref="A122:B122"/>
    <mergeCell ref="A125:B125"/>
    <mergeCell ref="A124:B124"/>
    <mergeCell ref="A127:B127"/>
    <mergeCell ref="A126:B126"/>
    <mergeCell ref="A137:B137"/>
    <mergeCell ref="A128:B128"/>
    <mergeCell ref="A130:B130"/>
    <mergeCell ref="A129:B129"/>
    <mergeCell ref="A132:B132"/>
    <mergeCell ref="A131:B131"/>
    <mergeCell ref="A134:B134"/>
    <mergeCell ref="A133:B13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7"/>
  <sheetViews>
    <sheetView topLeftCell="A109" workbookViewId="0">
      <selection activeCell="A114" sqref="A114:H114"/>
    </sheetView>
  </sheetViews>
  <sheetFormatPr defaultRowHeight="21.95" customHeight="1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1" spans="1:8" ht="15" x14ac:dyDescent="0.25"/>
    <row r="2" spans="1:8" ht="15" customHeight="1" x14ac:dyDescent="0.25">
      <c r="A2" s="164" t="s">
        <v>553</v>
      </c>
      <c r="B2" s="164"/>
      <c r="C2" s="164"/>
      <c r="D2" s="164"/>
      <c r="E2" s="164"/>
      <c r="F2" s="164"/>
      <c r="G2" s="164"/>
      <c r="H2" s="164"/>
    </row>
    <row r="3" spans="1:8" ht="15" x14ac:dyDescent="0.25">
      <c r="A3" s="158" t="s">
        <v>52</v>
      </c>
      <c r="B3" s="158"/>
      <c r="C3" s="165" t="s">
        <v>551</v>
      </c>
      <c r="D3" s="165"/>
      <c r="E3" s="165"/>
      <c r="F3" s="165"/>
      <c r="G3" s="165"/>
      <c r="H3" s="165"/>
    </row>
    <row r="4" spans="1:8" ht="15" x14ac:dyDescent="0.25">
      <c r="A4" s="158" t="s">
        <v>180</v>
      </c>
      <c r="B4" s="158"/>
      <c r="C4" s="166" t="s">
        <v>181</v>
      </c>
      <c r="D4" s="166"/>
      <c r="E4" s="166"/>
      <c r="F4" s="166"/>
      <c r="G4" s="166"/>
      <c r="H4" s="166"/>
    </row>
    <row r="5" spans="1:8" ht="15" x14ac:dyDescent="0.25">
      <c r="A5" s="167"/>
      <c r="B5" s="167"/>
      <c r="C5" s="66"/>
      <c r="D5" s="66"/>
      <c r="E5" s="67"/>
      <c r="F5" s="67"/>
      <c r="G5" s="67"/>
      <c r="H5" s="74"/>
    </row>
    <row r="6" spans="1:8" ht="15" x14ac:dyDescent="0.25">
      <c r="A6" s="158" t="s">
        <v>182</v>
      </c>
      <c r="B6" s="158"/>
      <c r="C6" s="168" t="s">
        <v>183</v>
      </c>
      <c r="D6" s="64"/>
      <c r="E6" s="166" t="s">
        <v>244</v>
      </c>
      <c r="F6" s="166"/>
      <c r="G6" s="166"/>
      <c r="H6" s="169"/>
    </row>
    <row r="7" spans="1:8" ht="25.5" x14ac:dyDescent="0.25">
      <c r="A7" s="158"/>
      <c r="B7" s="158"/>
      <c r="C7" s="168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ht="15" x14ac:dyDescent="0.25">
      <c r="A8" s="158">
        <v>1</v>
      </c>
      <c r="B8" s="158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ht="15" x14ac:dyDescent="0.25">
      <c r="A9" s="161" t="s">
        <v>50</v>
      </c>
      <c r="B9" s="161"/>
      <c r="C9" s="161"/>
      <c r="D9" s="161"/>
      <c r="E9" s="161"/>
      <c r="F9" s="161"/>
      <c r="G9" s="161"/>
      <c r="H9" s="161"/>
    </row>
    <row r="10" spans="1:8" ht="15" x14ac:dyDescent="0.25"/>
    <row r="11" spans="1:8" ht="38.25" x14ac:dyDescent="0.25">
      <c r="A11" s="157" t="s">
        <v>255</v>
      </c>
      <c r="B11" s="157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7" t="s">
        <v>256</v>
      </c>
      <c r="B12" s="157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7" t="s">
        <v>257</v>
      </c>
      <c r="B13" s="157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7" t="s">
        <v>258</v>
      </c>
      <c r="B14" s="157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7" t="s">
        <v>259</v>
      </c>
      <c r="B15" s="157"/>
      <c r="C15" s="53" t="s">
        <v>241</v>
      </c>
      <c r="D15" s="53" t="s">
        <v>242</v>
      </c>
      <c r="E15" s="55"/>
      <c r="F15" s="55"/>
      <c r="G15" s="55"/>
      <c r="H15" s="55"/>
    </row>
    <row r="16" spans="1:8" ht="15" x14ac:dyDescent="0.25">
      <c r="A16" s="162" t="s">
        <v>260</v>
      </c>
      <c r="B16" s="163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9" t="s">
        <v>261</v>
      </c>
      <c r="B17" s="159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ht="15" x14ac:dyDescent="0.25">
      <c r="A18" s="159" t="s">
        <v>263</v>
      </c>
      <c r="B18" s="159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9" t="s">
        <v>264</v>
      </c>
      <c r="B19" s="159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9" t="s">
        <v>265</v>
      </c>
      <c r="B20" s="159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9" t="s">
        <v>266</v>
      </c>
      <c r="B21" s="159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9" t="s">
        <v>267</v>
      </c>
      <c r="B22" s="159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60" t="s">
        <v>268</v>
      </c>
      <c r="B23" s="160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7" t="s">
        <v>192</v>
      </c>
      <c r="B24" s="157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7" t="s">
        <v>275</v>
      </c>
      <c r="B25" s="157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7" t="s">
        <v>276</v>
      </c>
      <c r="B26" s="157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7" t="s">
        <v>277</v>
      </c>
      <c r="B27" s="157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7" t="s">
        <v>278</v>
      </c>
      <c r="B28" s="157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60" t="s">
        <v>286</v>
      </c>
      <c r="B29" s="160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7" t="s">
        <v>287</v>
      </c>
      <c r="B30" s="157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ht="15" x14ac:dyDescent="0.25">
      <c r="A31" s="157" t="s">
        <v>288</v>
      </c>
      <c r="B31" s="157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ht="15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9" t="s">
        <v>296</v>
      </c>
      <c r="B33" s="159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9" t="s">
        <v>297</v>
      </c>
      <c r="B34" s="159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ht="15" x14ac:dyDescent="0.25">
      <c r="A35" s="159" t="s">
        <v>298</v>
      </c>
      <c r="B35" s="159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ht="15" x14ac:dyDescent="0.25">
      <c r="A36" s="157" t="s">
        <v>299</v>
      </c>
      <c r="B36" s="157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ht="15" x14ac:dyDescent="0.25">
      <c r="A37" s="157" t="s">
        <v>300</v>
      </c>
      <c r="B37" s="157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9" t="s">
        <v>301</v>
      </c>
      <c r="B38" s="159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ht="15" x14ac:dyDescent="0.25">
      <c r="A39" s="157" t="s">
        <v>302</v>
      </c>
      <c r="B39" s="157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7" t="s">
        <v>303</v>
      </c>
      <c r="B40" s="157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9" t="s">
        <v>319</v>
      </c>
      <c r="B41" s="159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ht="15" x14ac:dyDescent="0.25">
      <c r="A42" s="159" t="s">
        <v>326</v>
      </c>
      <c r="B42" s="159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7" t="s">
        <v>327</v>
      </c>
      <c r="B43" s="157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ht="15" x14ac:dyDescent="0.25">
      <c r="A44" s="159" t="s">
        <v>387</v>
      </c>
      <c r="B44" s="159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ht="15" x14ac:dyDescent="0.25">
      <c r="A45" s="159" t="s">
        <v>388</v>
      </c>
      <c r="B45" s="159"/>
      <c r="C45" s="24" t="s">
        <v>13</v>
      </c>
      <c r="D45" s="24" t="s">
        <v>329</v>
      </c>
      <c r="E45" s="58">
        <v>550000</v>
      </c>
      <c r="F45" s="58"/>
      <c r="G45" s="58"/>
      <c r="H45" s="58">
        <f t="shared" si="5"/>
        <v>550000</v>
      </c>
    </row>
    <row r="46" spans="1:8" ht="25.5" x14ac:dyDescent="0.25">
      <c r="A46" s="159" t="s">
        <v>389</v>
      </c>
      <c r="B46" s="159"/>
      <c r="C46" s="24" t="s">
        <v>330</v>
      </c>
      <c r="D46" s="24" t="s">
        <v>331</v>
      </c>
      <c r="E46" s="58">
        <v>4100000</v>
      </c>
      <c r="F46" s="58"/>
      <c r="G46" s="58"/>
      <c r="H46" s="58">
        <f t="shared" si="5"/>
        <v>4100000</v>
      </c>
    </row>
    <row r="47" spans="1:8" ht="15" x14ac:dyDescent="0.25">
      <c r="A47" s="159" t="s">
        <v>390</v>
      </c>
      <c r="B47" s="159"/>
      <c r="C47" s="24" t="s">
        <v>14</v>
      </c>
      <c r="D47" s="24" t="s">
        <v>332</v>
      </c>
      <c r="E47" s="58"/>
      <c r="F47" s="58"/>
      <c r="G47" s="58"/>
      <c r="H47" s="58">
        <f t="shared" si="5"/>
        <v>0</v>
      </c>
    </row>
    <row r="48" spans="1:8" ht="15" x14ac:dyDescent="0.25">
      <c r="A48" s="159" t="s">
        <v>391</v>
      </c>
      <c r="B48" s="159"/>
      <c r="C48" s="24" t="s">
        <v>15</v>
      </c>
      <c r="D48" s="24" t="s">
        <v>333</v>
      </c>
      <c r="E48" s="58"/>
      <c r="F48" s="58"/>
      <c r="G48" s="58"/>
      <c r="H48" s="58">
        <f t="shared" si="5"/>
        <v>0</v>
      </c>
    </row>
    <row r="49" spans="1:8" ht="25.5" x14ac:dyDescent="0.25">
      <c r="A49" s="159" t="s">
        <v>392</v>
      </c>
      <c r="B49" s="159"/>
      <c r="C49" s="24" t="s">
        <v>334</v>
      </c>
      <c r="D49" s="24" t="s">
        <v>335</v>
      </c>
      <c r="E49" s="58">
        <v>1255500</v>
      </c>
      <c r="F49" s="58"/>
      <c r="G49" s="58"/>
      <c r="H49" s="58">
        <f t="shared" si="5"/>
        <v>1255500</v>
      </c>
    </row>
    <row r="50" spans="1:8" ht="25.5" x14ac:dyDescent="0.25">
      <c r="A50" s="159" t="s">
        <v>393</v>
      </c>
      <c r="B50" s="159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7" t="s">
        <v>394</v>
      </c>
      <c r="B51" s="157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7" t="s">
        <v>395</v>
      </c>
      <c r="B52" s="157"/>
      <c r="C52" s="53" t="s">
        <v>339</v>
      </c>
      <c r="D52" s="53" t="s">
        <v>340</v>
      </c>
      <c r="E52" s="54">
        <v>2000</v>
      </c>
      <c r="F52" s="54"/>
      <c r="G52" s="54"/>
      <c r="H52" s="54">
        <f t="shared" si="5"/>
        <v>2000</v>
      </c>
    </row>
    <row r="53" spans="1:8" ht="38.25" x14ac:dyDescent="0.25">
      <c r="A53" s="159" t="s">
        <v>396</v>
      </c>
      <c r="B53" s="159"/>
      <c r="C53" s="24" t="s">
        <v>341</v>
      </c>
      <c r="D53" s="24" t="s">
        <v>342</v>
      </c>
      <c r="E53" s="58">
        <f>SUM(E51:E52)</f>
        <v>2000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2000</v>
      </c>
    </row>
    <row r="54" spans="1:8" ht="25.5" x14ac:dyDescent="0.25">
      <c r="A54" s="157" t="s">
        <v>397</v>
      </c>
      <c r="B54" s="157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7" t="s">
        <v>398</v>
      </c>
      <c r="B55" s="157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9" t="s">
        <v>399</v>
      </c>
      <c r="B56" s="159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ht="15" x14ac:dyDescent="0.25">
      <c r="A57" s="159" t="s">
        <v>400</v>
      </c>
      <c r="B57" s="159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ht="15" x14ac:dyDescent="0.25">
      <c r="A58" s="159" t="s">
        <v>401</v>
      </c>
      <c r="B58" s="159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60" t="s">
        <v>402</v>
      </c>
      <c r="B59" s="160"/>
      <c r="C59" s="60" t="s">
        <v>352</v>
      </c>
      <c r="D59" s="60" t="s">
        <v>353</v>
      </c>
      <c r="E59" s="61">
        <f>E44+E45+E46+E47+E48+E49+E50+E53+E56+E57+E58</f>
        <v>5907500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5907500</v>
      </c>
    </row>
    <row r="60" spans="1:8" ht="15" x14ac:dyDescent="0.25">
      <c r="A60" s="157" t="s">
        <v>403</v>
      </c>
      <c r="B60" s="157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ht="15" x14ac:dyDescent="0.25">
      <c r="A61" s="157" t="s">
        <v>404</v>
      </c>
      <c r="B61" s="157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ht="15" x14ac:dyDescent="0.25">
      <c r="A62" s="157" t="s">
        <v>405</v>
      </c>
      <c r="B62" s="157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ht="15" x14ac:dyDescent="0.25">
      <c r="A63" s="157" t="s">
        <v>406</v>
      </c>
      <c r="B63" s="157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7" t="s">
        <v>407</v>
      </c>
      <c r="B64" s="157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60" t="s">
        <v>408</v>
      </c>
      <c r="B65" s="160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9" t="s">
        <v>409</v>
      </c>
      <c r="B66" s="159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9" t="s">
        <v>410</v>
      </c>
      <c r="B67" s="159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9" t="s">
        <v>411</v>
      </c>
      <c r="B68" s="159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9" t="s">
        <v>412</v>
      </c>
      <c r="B69" s="159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9" t="s">
        <v>413</v>
      </c>
      <c r="B70" s="159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60" t="s">
        <v>414</v>
      </c>
      <c r="B71" s="160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7" t="s">
        <v>415</v>
      </c>
      <c r="B72" s="157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7" t="s">
        <v>416</v>
      </c>
      <c r="B73" s="157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7" t="s">
        <v>417</v>
      </c>
      <c r="B74" s="157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7" t="s">
        <v>418</v>
      </c>
      <c r="B75" s="157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7" t="s">
        <v>419</v>
      </c>
      <c r="B76" s="157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60" t="s">
        <v>420</v>
      </c>
      <c r="B77" s="160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8" t="s">
        <v>421</v>
      </c>
      <c r="B78" s="158"/>
      <c r="C78" s="64" t="s">
        <v>385</v>
      </c>
      <c r="D78" s="64" t="s">
        <v>386</v>
      </c>
      <c r="E78" s="65">
        <f>E23+E29+E43+E59+E65+E71+E77</f>
        <v>5907500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5907500</v>
      </c>
    </row>
    <row r="79" spans="1:8" ht="25.5" x14ac:dyDescent="0.25">
      <c r="A79" s="157" t="s">
        <v>422</v>
      </c>
      <c r="B79" s="157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7" t="s">
        <v>485</v>
      </c>
      <c r="B80" s="157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7" t="s">
        <v>486</v>
      </c>
      <c r="B81" s="157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9" t="s">
        <v>487</v>
      </c>
      <c r="B82" s="159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7" t="s">
        <v>488</v>
      </c>
      <c r="B83" s="157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7" t="s">
        <v>489</v>
      </c>
      <c r="B84" s="157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7" t="s">
        <v>490</v>
      </c>
      <c r="B85" s="157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7" t="s">
        <v>491</v>
      </c>
      <c r="B86" s="157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9" t="s">
        <v>492</v>
      </c>
      <c r="B87" s="159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7" t="s">
        <v>493</v>
      </c>
      <c r="B88" s="157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7" t="s">
        <v>494</v>
      </c>
      <c r="B89" s="157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9" t="s">
        <v>495</v>
      </c>
      <c r="B90" s="159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9" t="s">
        <v>496</v>
      </c>
      <c r="B91" s="159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9" t="s">
        <v>497</v>
      </c>
      <c r="B92" s="159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9" t="s">
        <v>498</v>
      </c>
      <c r="B93" s="159"/>
      <c r="C93" s="24" t="s">
        <v>459</v>
      </c>
      <c r="D93" s="24" t="s">
        <v>460</v>
      </c>
      <c r="E93" s="58">
        <v>0</v>
      </c>
      <c r="F93" s="58"/>
      <c r="G93" s="58">
        <v>232434859</v>
      </c>
      <c r="H93" s="58">
        <f t="shared" si="5"/>
        <v>232434859</v>
      </c>
    </row>
    <row r="94" spans="1:8" ht="25.5" x14ac:dyDescent="0.25">
      <c r="A94" s="159" t="s">
        <v>499</v>
      </c>
      <c r="B94" s="159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9" t="s">
        <v>500</v>
      </c>
      <c r="B95" s="159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7" t="s">
        <v>501</v>
      </c>
      <c r="B96" s="157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7" t="s">
        <v>505</v>
      </c>
      <c r="B97" s="157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9" t="s">
        <v>506</v>
      </c>
      <c r="B98" s="159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60" t="s">
        <v>509</v>
      </c>
      <c r="B99" s="160"/>
      <c r="C99" s="60" t="s">
        <v>508</v>
      </c>
      <c r="D99" s="60" t="s">
        <v>470</v>
      </c>
      <c r="E99" s="61">
        <f>E82+E87+E90+E91+E92+E93+E94+E95+E98</f>
        <v>0</v>
      </c>
      <c r="F99" s="61">
        <f t="shared" ref="F99:H99" si="20">F82+F87+F90+F91+F92+F93+F94+F95+F98</f>
        <v>0</v>
      </c>
      <c r="G99" s="61">
        <f t="shared" si="20"/>
        <v>232434859</v>
      </c>
      <c r="H99" s="61">
        <f t="shared" si="20"/>
        <v>232434859</v>
      </c>
    </row>
    <row r="100" spans="1:8" ht="38.25" x14ac:dyDescent="0.25">
      <c r="A100" s="159" t="s">
        <v>510</v>
      </c>
      <c r="B100" s="159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9" t="s">
        <v>511</v>
      </c>
      <c r="B101" s="159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9" t="s">
        <v>512</v>
      </c>
      <c r="B102" s="159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9" t="s">
        <v>513</v>
      </c>
      <c r="B103" s="159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9" t="s">
        <v>514</v>
      </c>
      <c r="B104" s="159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60" t="s">
        <v>515</v>
      </c>
      <c r="B105" s="160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60" t="s">
        <v>516</v>
      </c>
      <c r="B106" s="160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ht="15" x14ac:dyDescent="0.25">
      <c r="A107" s="160" t="s">
        <v>517</v>
      </c>
      <c r="B107" s="160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8" t="s">
        <v>518</v>
      </c>
      <c r="B108" s="158"/>
      <c r="C108" s="64" t="s">
        <v>520</v>
      </c>
      <c r="D108" s="64" t="s">
        <v>484</v>
      </c>
      <c r="E108" s="65">
        <f>E99+E105+E106+E107</f>
        <v>0</v>
      </c>
      <c r="F108" s="65">
        <f t="shared" ref="F108:H108" si="22">F99+F105+F106+F107</f>
        <v>0</v>
      </c>
      <c r="G108" s="65">
        <f t="shared" si="22"/>
        <v>232434859</v>
      </c>
      <c r="H108" s="65">
        <f t="shared" si="22"/>
        <v>232434859</v>
      </c>
    </row>
    <row r="109" spans="1:8" ht="21.75" customHeight="1" x14ac:dyDescent="0.25">
      <c r="A109" s="171" t="s">
        <v>521</v>
      </c>
      <c r="B109" s="171"/>
      <c r="C109" s="70" t="s">
        <v>522</v>
      </c>
      <c r="D109" s="70" t="s">
        <v>523</v>
      </c>
      <c r="E109" s="71">
        <f>E78+E108</f>
        <v>5907500</v>
      </c>
      <c r="F109" s="71">
        <f t="shared" ref="F109:H109" si="23">F78+F108</f>
        <v>0</v>
      </c>
      <c r="G109" s="71">
        <f t="shared" si="23"/>
        <v>232434859</v>
      </c>
      <c r="H109" s="71">
        <f t="shared" si="23"/>
        <v>238342359</v>
      </c>
    </row>
    <row r="110" spans="1:8" ht="15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ht="15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ht="15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ht="15" x14ac:dyDescent="0.25">
      <c r="A113" s="170"/>
      <c r="B113" s="170"/>
      <c r="C113" s="15"/>
      <c r="D113" s="15"/>
      <c r="E113" s="14"/>
      <c r="F113" s="14"/>
      <c r="G113" s="14"/>
      <c r="H113" s="14"/>
    </row>
    <row r="114" spans="1:9" ht="15" customHeight="1" x14ac:dyDescent="0.25">
      <c r="A114" s="158" t="s">
        <v>52</v>
      </c>
      <c r="B114" s="158"/>
      <c r="C114" s="165" t="s">
        <v>551</v>
      </c>
      <c r="D114" s="165"/>
      <c r="E114" s="165"/>
      <c r="F114" s="165"/>
      <c r="G114" s="165"/>
      <c r="H114" s="165"/>
    </row>
    <row r="115" spans="1:9" ht="15" x14ac:dyDescent="0.25">
      <c r="A115" s="158" t="s">
        <v>182</v>
      </c>
      <c r="B115" s="158"/>
      <c r="C115" s="168" t="s">
        <v>183</v>
      </c>
      <c r="D115" s="64"/>
      <c r="E115" s="166" t="str">
        <f>E6</f>
        <v>2020. évi eredeti előirányzat</v>
      </c>
      <c r="F115" s="166"/>
      <c r="G115" s="166"/>
      <c r="H115" s="166"/>
    </row>
    <row r="116" spans="1:9" ht="25.5" x14ac:dyDescent="0.25">
      <c r="A116" s="158"/>
      <c r="B116" s="158"/>
      <c r="C116" s="168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ht="15" x14ac:dyDescent="0.25">
      <c r="A117" s="158">
        <v>1</v>
      </c>
      <c r="B117" s="158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ht="15" x14ac:dyDescent="0.25">
      <c r="A118" s="172" t="s">
        <v>51</v>
      </c>
      <c r="B118" s="172"/>
      <c r="C118" s="172"/>
      <c r="D118" s="172"/>
      <c r="E118" s="172"/>
      <c r="F118" s="172"/>
      <c r="G118" s="172"/>
      <c r="H118" s="172"/>
    </row>
    <row r="119" spans="1:9" ht="15" x14ac:dyDescent="0.25">
      <c r="A119" s="157" t="s">
        <v>255</v>
      </c>
      <c r="B119" s="157"/>
      <c r="C119" s="53" t="s">
        <v>427</v>
      </c>
      <c r="D119" s="53" t="s">
        <v>423</v>
      </c>
      <c r="E119" s="54"/>
      <c r="F119" s="54"/>
      <c r="G119" s="54">
        <v>166888534</v>
      </c>
      <c r="H119" s="54">
        <f t="shared" ref="H119:H140" si="24">E119+F119+G119</f>
        <v>166888534</v>
      </c>
    </row>
    <row r="120" spans="1:9" ht="25.5" x14ac:dyDescent="0.25">
      <c r="A120" s="157" t="s">
        <v>256</v>
      </c>
      <c r="B120" s="157"/>
      <c r="C120" s="53" t="s">
        <v>424</v>
      </c>
      <c r="D120" s="53" t="s">
        <v>425</v>
      </c>
      <c r="E120" s="54"/>
      <c r="F120" s="54"/>
      <c r="G120" s="54">
        <v>31768820</v>
      </c>
      <c r="H120" s="54">
        <f t="shared" si="24"/>
        <v>31768820</v>
      </c>
    </row>
    <row r="121" spans="1:9" ht="15" x14ac:dyDescent="0.25">
      <c r="A121" s="157" t="s">
        <v>257</v>
      </c>
      <c r="B121" s="157"/>
      <c r="C121" s="53" t="s">
        <v>57</v>
      </c>
      <c r="D121" s="53" t="s">
        <v>426</v>
      </c>
      <c r="E121" s="54"/>
      <c r="F121" s="54"/>
      <c r="G121" s="54">
        <v>32528030</v>
      </c>
      <c r="H121" s="54">
        <f t="shared" si="24"/>
        <v>32528030</v>
      </c>
    </row>
    <row r="122" spans="1:9" ht="15" x14ac:dyDescent="0.25">
      <c r="A122" s="157" t="s">
        <v>258</v>
      </c>
      <c r="B122" s="157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ht="15" x14ac:dyDescent="0.25">
      <c r="A123" s="157" t="s">
        <v>259</v>
      </c>
      <c r="B123" s="157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ht="15" x14ac:dyDescent="0.25">
      <c r="A124" s="157" t="s">
        <v>260</v>
      </c>
      <c r="B124" s="157"/>
      <c r="C124" s="53" t="s">
        <v>432</v>
      </c>
      <c r="D124" s="53" t="s">
        <v>431</v>
      </c>
      <c r="E124" s="54"/>
      <c r="F124" s="54"/>
      <c r="G124" s="54">
        <v>7156975</v>
      </c>
      <c r="H124" s="54">
        <f t="shared" si="24"/>
        <v>7156975</v>
      </c>
    </row>
    <row r="125" spans="1:9" ht="15" x14ac:dyDescent="0.25">
      <c r="A125" s="157" t="s">
        <v>261</v>
      </c>
      <c r="B125" s="157"/>
      <c r="C125" s="53" t="s">
        <v>37</v>
      </c>
      <c r="D125" s="53" t="s">
        <v>433</v>
      </c>
      <c r="E125" s="54"/>
      <c r="F125" s="54"/>
      <c r="G125" s="54"/>
      <c r="H125" s="54">
        <f t="shared" si="24"/>
        <v>0</v>
      </c>
    </row>
    <row r="126" spans="1:9" ht="15" x14ac:dyDescent="0.25">
      <c r="A126" s="157" t="s">
        <v>263</v>
      </c>
      <c r="B126" s="157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8" t="s">
        <v>264</v>
      </c>
      <c r="B127" s="158"/>
      <c r="C127" s="64" t="s">
        <v>437</v>
      </c>
      <c r="D127" s="64" t="s">
        <v>436</v>
      </c>
      <c r="E127" s="65">
        <f>SUM(E119:E126)</f>
        <v>0</v>
      </c>
      <c r="F127" s="65">
        <f t="shared" ref="F127:H127" si="25">SUM(F119:F126)</f>
        <v>0</v>
      </c>
      <c r="G127" s="65">
        <f t="shared" si="25"/>
        <v>238342359</v>
      </c>
      <c r="H127" s="65">
        <f t="shared" si="25"/>
        <v>238342359</v>
      </c>
    </row>
    <row r="128" spans="1:9" ht="25.5" x14ac:dyDescent="0.25">
      <c r="A128" s="157" t="s">
        <v>265</v>
      </c>
      <c r="B128" s="157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ht="15" x14ac:dyDescent="0.25">
      <c r="A129" s="157" t="s">
        <v>266</v>
      </c>
      <c r="B129" s="157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7" t="s">
        <v>267</v>
      </c>
      <c r="B130" s="157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7" t="s">
        <v>268</v>
      </c>
      <c r="B131" s="157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7" t="s">
        <v>192</v>
      </c>
      <c r="B132" s="157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7" t="s">
        <v>275</v>
      </c>
      <c r="B133" s="157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ht="15" x14ac:dyDescent="0.25">
      <c r="A134" s="157" t="s">
        <v>276</v>
      </c>
      <c r="B134" s="157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7" t="s">
        <v>277</v>
      </c>
      <c r="B135" s="157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ht="15" x14ac:dyDescent="0.25">
      <c r="A136" s="157" t="s">
        <v>278</v>
      </c>
      <c r="B136" s="157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60" t="s">
        <v>286</v>
      </c>
      <c r="B137" s="160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ht="15" x14ac:dyDescent="0.25">
      <c r="A138" s="160" t="s">
        <v>287</v>
      </c>
      <c r="B138" s="160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60" t="s">
        <v>288</v>
      </c>
      <c r="B139" s="160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ht="15" x14ac:dyDescent="0.25">
      <c r="A140" s="160" t="s">
        <v>293</v>
      </c>
      <c r="B140" s="160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8" t="s">
        <v>296</v>
      </c>
      <c r="B141" s="158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ht="15" x14ac:dyDescent="0.25">
      <c r="A142" s="171" t="s">
        <v>297</v>
      </c>
      <c r="B142" s="171"/>
      <c r="C142" s="70" t="s">
        <v>549</v>
      </c>
      <c r="D142" s="70" t="s">
        <v>550</v>
      </c>
      <c r="E142" s="71">
        <f>E127+E141</f>
        <v>0</v>
      </c>
      <c r="F142" s="71">
        <f t="shared" ref="F142:H142" si="28">F127+F141</f>
        <v>0</v>
      </c>
      <c r="G142" s="71">
        <f t="shared" si="28"/>
        <v>238342359</v>
      </c>
      <c r="H142" s="71">
        <f t="shared" si="28"/>
        <v>238342359</v>
      </c>
    </row>
    <row r="143" spans="1:8" ht="15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ht="15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ht="15" x14ac:dyDescent="0.25">
      <c r="A145" s="23" t="s">
        <v>184</v>
      </c>
      <c r="B145" s="23"/>
      <c r="C145" s="24"/>
      <c r="D145" s="52"/>
      <c r="E145" s="199">
        <v>8</v>
      </c>
      <c r="F145" s="200"/>
      <c r="G145" s="200"/>
      <c r="H145" s="201"/>
    </row>
    <row r="146" spans="1:8" ht="15" x14ac:dyDescent="0.25">
      <c r="A146" s="202"/>
      <c r="B146" s="203"/>
      <c r="C146" s="204"/>
      <c r="D146" s="49"/>
      <c r="E146" s="199"/>
      <c r="F146" s="200"/>
      <c r="G146" s="200"/>
      <c r="H146" s="201"/>
    </row>
    <row r="147" spans="1:8" ht="15" x14ac:dyDescent="0.25">
      <c r="A147" s="25"/>
      <c r="B147" s="25"/>
      <c r="C147" s="26"/>
      <c r="D147" s="26"/>
      <c r="E147" s="27"/>
      <c r="F147" s="27"/>
      <c r="G147" s="27"/>
      <c r="H147" s="27"/>
    </row>
  </sheetData>
  <mergeCells count="144">
    <mergeCell ref="A137:B137"/>
    <mergeCell ref="A138:B138"/>
    <mergeCell ref="A139:B139"/>
    <mergeCell ref="A140:B140"/>
    <mergeCell ref="A141:B141"/>
    <mergeCell ref="A142:B142"/>
    <mergeCell ref="E145:H145"/>
    <mergeCell ref="A146:C146"/>
    <mergeCell ref="E146:H146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08:B108"/>
    <mergeCell ref="A109:B109"/>
    <mergeCell ref="A113:B113"/>
    <mergeCell ref="A114:B114"/>
    <mergeCell ref="A115:B116"/>
    <mergeCell ref="C115:C116"/>
    <mergeCell ref="E115:H115"/>
    <mergeCell ref="A117:B117"/>
    <mergeCell ref="A118:H118"/>
    <mergeCell ref="C114:H114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91:B91"/>
    <mergeCell ref="A92:B92"/>
    <mergeCell ref="A93:B93"/>
    <mergeCell ref="A94:B94"/>
    <mergeCell ref="A95:B95"/>
    <mergeCell ref="A96:B96"/>
    <mergeCell ref="A97:B97"/>
    <mergeCell ref="A98:B98"/>
    <mergeCell ref="A23:B23"/>
    <mergeCell ref="A33:B33"/>
    <mergeCell ref="A35:B35"/>
    <mergeCell ref="A34:B34"/>
    <mergeCell ref="A37:B37"/>
    <mergeCell ref="A36:B36"/>
    <mergeCell ref="A39:B39"/>
    <mergeCell ref="A38:B38"/>
    <mergeCell ref="A41:B41"/>
    <mergeCell ref="A40:B40"/>
    <mergeCell ref="A43:B43"/>
    <mergeCell ref="A42:B42"/>
    <mergeCell ref="A45:B45"/>
    <mergeCell ref="A44:B44"/>
    <mergeCell ref="A47:B47"/>
    <mergeCell ref="A46:B46"/>
    <mergeCell ref="C3:H3"/>
    <mergeCell ref="A3:B3"/>
    <mergeCell ref="A2:H2"/>
    <mergeCell ref="A4:B4"/>
    <mergeCell ref="C4:H4"/>
    <mergeCell ref="A5:B5"/>
    <mergeCell ref="A6:B7"/>
    <mergeCell ref="C6:C7"/>
    <mergeCell ref="E6:H6"/>
    <mergeCell ref="A8:B8"/>
    <mergeCell ref="A11:B11"/>
    <mergeCell ref="A14:B14"/>
    <mergeCell ref="A13:B13"/>
    <mergeCell ref="A21:B21"/>
    <mergeCell ref="A20:B20"/>
    <mergeCell ref="A16:B16"/>
    <mergeCell ref="A17:B17"/>
    <mergeCell ref="A15:B15"/>
    <mergeCell ref="A19:B19"/>
    <mergeCell ref="A18:B18"/>
    <mergeCell ref="A12:B12"/>
    <mergeCell ref="A9:H9"/>
    <mergeCell ref="A49:B49"/>
    <mergeCell ref="A48:B48"/>
    <mergeCell ref="A51:B51"/>
    <mergeCell ref="A50:B50"/>
    <mergeCell ref="A53:B53"/>
    <mergeCell ref="A52:B52"/>
    <mergeCell ref="A55:B55"/>
    <mergeCell ref="A54:B54"/>
    <mergeCell ref="A57:B57"/>
    <mergeCell ref="A56:B56"/>
    <mergeCell ref="A59:B59"/>
    <mergeCell ref="A58:B58"/>
    <mergeCell ref="A61:B61"/>
    <mergeCell ref="A60:B60"/>
    <mergeCell ref="A63:B63"/>
    <mergeCell ref="A62:B62"/>
    <mergeCell ref="A65:B65"/>
    <mergeCell ref="A64:B64"/>
    <mergeCell ref="A67:B67"/>
    <mergeCell ref="A66:B66"/>
    <mergeCell ref="A69:B69"/>
    <mergeCell ref="A68:B68"/>
    <mergeCell ref="A71:B71"/>
    <mergeCell ref="A70:B70"/>
    <mergeCell ref="A73:B73"/>
    <mergeCell ref="A72:B72"/>
    <mergeCell ref="A75:B75"/>
    <mergeCell ref="A74:B74"/>
    <mergeCell ref="A77:B77"/>
    <mergeCell ref="A76:B76"/>
    <mergeCell ref="A79:B79"/>
    <mergeCell ref="A78:B78"/>
    <mergeCell ref="A80:B80"/>
    <mergeCell ref="A88:B88"/>
    <mergeCell ref="A87:B87"/>
    <mergeCell ref="A90:B90"/>
    <mergeCell ref="A89:B89"/>
    <mergeCell ref="A81:B81"/>
    <mergeCell ref="A84:B84"/>
    <mergeCell ref="A83:B83"/>
    <mergeCell ref="A86:B86"/>
    <mergeCell ref="A85:B85"/>
    <mergeCell ref="A82:B8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6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4" t="s">
        <v>554</v>
      </c>
      <c r="B2" s="164"/>
      <c r="C2" s="164"/>
      <c r="D2" s="164"/>
      <c r="E2" s="164"/>
      <c r="F2" s="164"/>
      <c r="G2" s="164"/>
      <c r="H2" s="164"/>
    </row>
    <row r="3" spans="1:8" x14ac:dyDescent="0.25">
      <c r="A3" s="158" t="s">
        <v>52</v>
      </c>
      <c r="B3" s="158"/>
      <c r="C3" s="165" t="s">
        <v>185</v>
      </c>
      <c r="D3" s="165"/>
      <c r="E3" s="165"/>
      <c r="F3" s="165"/>
      <c r="G3" s="165"/>
      <c r="H3" s="165"/>
    </row>
    <row r="4" spans="1:8" ht="19.5" customHeight="1" x14ac:dyDescent="0.25">
      <c r="A4" s="158" t="s">
        <v>180</v>
      </c>
      <c r="B4" s="158"/>
      <c r="C4" s="166" t="s">
        <v>181</v>
      </c>
      <c r="D4" s="166"/>
      <c r="E4" s="166"/>
      <c r="F4" s="166"/>
      <c r="G4" s="166"/>
      <c r="H4" s="166"/>
    </row>
    <row r="5" spans="1:8" x14ac:dyDescent="0.25">
      <c r="A5" s="167"/>
      <c r="B5" s="167"/>
      <c r="C5" s="66"/>
      <c r="D5" s="66"/>
      <c r="E5" s="67"/>
      <c r="F5" s="67"/>
      <c r="G5" s="67"/>
      <c r="H5" s="74"/>
    </row>
    <row r="6" spans="1:8" x14ac:dyDescent="0.25">
      <c r="A6" s="158" t="s">
        <v>182</v>
      </c>
      <c r="B6" s="158"/>
      <c r="C6" s="168" t="s">
        <v>183</v>
      </c>
      <c r="D6" s="64"/>
      <c r="E6" s="166" t="s">
        <v>244</v>
      </c>
      <c r="F6" s="166"/>
      <c r="G6" s="166"/>
      <c r="H6" s="169"/>
    </row>
    <row r="7" spans="1:8" ht="25.5" x14ac:dyDescent="0.25">
      <c r="A7" s="158"/>
      <c r="B7" s="158"/>
      <c r="C7" s="168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8">
        <v>1</v>
      </c>
      <c r="B8" s="158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1" t="s">
        <v>50</v>
      </c>
      <c r="B9" s="161"/>
      <c r="C9" s="161"/>
      <c r="D9" s="161"/>
      <c r="E9" s="161"/>
      <c r="F9" s="161"/>
      <c r="G9" s="161"/>
      <c r="H9" s="161"/>
    </row>
    <row r="11" spans="1:8" ht="38.25" x14ac:dyDescent="0.25">
      <c r="A11" s="157" t="s">
        <v>255</v>
      </c>
      <c r="B11" s="157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7" t="s">
        <v>256</v>
      </c>
      <c r="B12" s="157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7" t="s">
        <v>257</v>
      </c>
      <c r="B13" s="157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7" t="s">
        <v>258</v>
      </c>
      <c r="B14" s="157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7" t="s">
        <v>259</v>
      </c>
      <c r="B15" s="157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2" t="s">
        <v>260</v>
      </c>
      <c r="B16" s="163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9" t="s">
        <v>261</v>
      </c>
      <c r="B17" s="159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x14ac:dyDescent="0.25">
      <c r="A18" s="159" t="s">
        <v>263</v>
      </c>
      <c r="B18" s="159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9" t="s">
        <v>264</v>
      </c>
      <c r="B19" s="159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9" t="s">
        <v>265</v>
      </c>
      <c r="B20" s="159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9" t="s">
        <v>266</v>
      </c>
      <c r="B21" s="159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9" t="s">
        <v>267</v>
      </c>
      <c r="B22" s="159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60" t="s">
        <v>268</v>
      </c>
      <c r="B23" s="160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7" t="s">
        <v>192</v>
      </c>
      <c r="B24" s="157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7" t="s">
        <v>275</v>
      </c>
      <c r="B25" s="157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7" t="s">
        <v>276</v>
      </c>
      <c r="B26" s="157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7" t="s">
        <v>277</v>
      </c>
      <c r="B27" s="157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7" t="s">
        <v>278</v>
      </c>
      <c r="B28" s="157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60" t="s">
        <v>286</v>
      </c>
      <c r="B29" s="160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7" t="s">
        <v>287</v>
      </c>
      <c r="B30" s="157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7" t="s">
        <v>288</v>
      </c>
      <c r="B31" s="157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9" t="s">
        <v>296</v>
      </c>
      <c r="B33" s="159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9" t="s">
        <v>297</v>
      </c>
      <c r="B34" s="159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9" t="s">
        <v>298</v>
      </c>
      <c r="B35" s="159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x14ac:dyDescent="0.25">
      <c r="A36" s="157" t="s">
        <v>299</v>
      </c>
      <c r="B36" s="157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x14ac:dyDescent="0.25">
      <c r="A37" s="157" t="s">
        <v>300</v>
      </c>
      <c r="B37" s="157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9" t="s">
        <v>301</v>
      </c>
      <c r="B38" s="159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7" t="s">
        <v>302</v>
      </c>
      <c r="B39" s="157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7" t="s">
        <v>303</v>
      </c>
      <c r="B40" s="157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9" t="s">
        <v>319</v>
      </c>
      <c r="B41" s="159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x14ac:dyDescent="0.25">
      <c r="A42" s="159" t="s">
        <v>326</v>
      </c>
      <c r="B42" s="159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7" t="s">
        <v>327</v>
      </c>
      <c r="B43" s="157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x14ac:dyDescent="0.25">
      <c r="A44" s="159" t="s">
        <v>387</v>
      </c>
      <c r="B44" s="159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9" t="s">
        <v>388</v>
      </c>
      <c r="B45" s="159"/>
      <c r="C45" s="24" t="s">
        <v>13</v>
      </c>
      <c r="D45" s="24" t="s">
        <v>329</v>
      </c>
      <c r="E45" s="58">
        <v>1155000</v>
      </c>
      <c r="F45" s="58"/>
      <c r="G45" s="58"/>
      <c r="H45" s="58">
        <f t="shared" si="5"/>
        <v>1155000</v>
      </c>
    </row>
    <row r="46" spans="1:8" ht="25.5" x14ac:dyDescent="0.25">
      <c r="A46" s="159" t="s">
        <v>389</v>
      </c>
      <c r="B46" s="159"/>
      <c r="C46" s="24" t="s">
        <v>330</v>
      </c>
      <c r="D46" s="24" t="s">
        <v>331</v>
      </c>
      <c r="E46" s="58"/>
      <c r="F46" s="58"/>
      <c r="G46" s="58"/>
      <c r="H46" s="58">
        <f t="shared" si="5"/>
        <v>0</v>
      </c>
    </row>
    <row r="47" spans="1:8" x14ac:dyDescent="0.25">
      <c r="A47" s="159" t="s">
        <v>390</v>
      </c>
      <c r="B47" s="159"/>
      <c r="C47" s="24" t="s">
        <v>14</v>
      </c>
      <c r="D47" s="24" t="s">
        <v>332</v>
      </c>
      <c r="E47" s="58"/>
      <c r="F47" s="58"/>
      <c r="G47" s="58"/>
      <c r="H47" s="58">
        <f t="shared" si="5"/>
        <v>0</v>
      </c>
    </row>
    <row r="48" spans="1:8" x14ac:dyDescent="0.25">
      <c r="A48" s="159" t="s">
        <v>391</v>
      </c>
      <c r="B48" s="159"/>
      <c r="C48" s="24" t="s">
        <v>15</v>
      </c>
      <c r="D48" s="24" t="s">
        <v>333</v>
      </c>
      <c r="E48" s="58">
        <v>3800000</v>
      </c>
      <c r="F48" s="58"/>
      <c r="G48" s="58"/>
      <c r="H48" s="58">
        <f t="shared" si="5"/>
        <v>3800000</v>
      </c>
    </row>
    <row r="49" spans="1:8" ht="25.5" x14ac:dyDescent="0.25">
      <c r="A49" s="159" t="s">
        <v>392</v>
      </c>
      <c r="B49" s="159"/>
      <c r="C49" s="24" t="s">
        <v>334</v>
      </c>
      <c r="D49" s="24" t="s">
        <v>335</v>
      </c>
      <c r="E49" s="58">
        <v>524033</v>
      </c>
      <c r="F49" s="58"/>
      <c r="G49" s="58"/>
      <c r="H49" s="58">
        <f t="shared" si="5"/>
        <v>524033</v>
      </c>
    </row>
    <row r="50" spans="1:8" ht="25.5" x14ac:dyDescent="0.25">
      <c r="A50" s="159" t="s">
        <v>393</v>
      </c>
      <c r="B50" s="159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7" t="s">
        <v>394</v>
      </c>
      <c r="B51" s="157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7" t="s">
        <v>395</v>
      </c>
      <c r="B52" s="157"/>
      <c r="C52" s="53" t="s">
        <v>339</v>
      </c>
      <c r="D52" s="53" t="s">
        <v>340</v>
      </c>
      <c r="E52" s="54">
        <v>82000</v>
      </c>
      <c r="F52" s="54"/>
      <c r="G52" s="54"/>
      <c r="H52" s="54">
        <f t="shared" si="5"/>
        <v>82000</v>
      </c>
    </row>
    <row r="53" spans="1:8" ht="38.25" x14ac:dyDescent="0.25">
      <c r="A53" s="159" t="s">
        <v>396</v>
      </c>
      <c r="B53" s="159"/>
      <c r="C53" s="24" t="s">
        <v>341</v>
      </c>
      <c r="D53" s="24" t="s">
        <v>342</v>
      </c>
      <c r="E53" s="58">
        <f>SUM(E51:E52)</f>
        <v>82000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82000</v>
      </c>
    </row>
    <row r="54" spans="1:8" ht="25.5" x14ac:dyDescent="0.25">
      <c r="A54" s="157" t="s">
        <v>397</v>
      </c>
      <c r="B54" s="157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7" t="s">
        <v>398</v>
      </c>
      <c r="B55" s="157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9" t="s">
        <v>399</v>
      </c>
      <c r="B56" s="159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9" t="s">
        <v>400</v>
      </c>
      <c r="B57" s="159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9" t="s">
        <v>401</v>
      </c>
      <c r="B58" s="159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60" t="s">
        <v>402</v>
      </c>
      <c r="B59" s="160"/>
      <c r="C59" s="60" t="s">
        <v>352</v>
      </c>
      <c r="D59" s="60" t="s">
        <v>353</v>
      </c>
      <c r="E59" s="61">
        <f>E44+E45+E46+E47+E48+E49+E50+E53+E56+E57+E58</f>
        <v>5561033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5561033</v>
      </c>
    </row>
    <row r="60" spans="1:8" x14ac:dyDescent="0.25">
      <c r="A60" s="157" t="s">
        <v>403</v>
      </c>
      <c r="B60" s="157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7" t="s">
        <v>404</v>
      </c>
      <c r="B61" s="157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x14ac:dyDescent="0.25">
      <c r="A62" s="157" t="s">
        <v>405</v>
      </c>
      <c r="B62" s="157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7" t="s">
        <v>406</v>
      </c>
      <c r="B63" s="157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7" t="s">
        <v>407</v>
      </c>
      <c r="B64" s="157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60" t="s">
        <v>408</v>
      </c>
      <c r="B65" s="160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9" t="s">
        <v>409</v>
      </c>
      <c r="B66" s="159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9" t="s">
        <v>410</v>
      </c>
      <c r="B67" s="159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9" t="s">
        <v>411</v>
      </c>
      <c r="B68" s="159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9" t="s">
        <v>412</v>
      </c>
      <c r="B69" s="159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9" t="s">
        <v>413</v>
      </c>
      <c r="B70" s="159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60" t="s">
        <v>414</v>
      </c>
      <c r="B71" s="160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7" t="s">
        <v>415</v>
      </c>
      <c r="B72" s="157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7" t="s">
        <v>416</v>
      </c>
      <c r="B73" s="157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7" t="s">
        <v>417</v>
      </c>
      <c r="B74" s="157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7" t="s">
        <v>418</v>
      </c>
      <c r="B75" s="157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7" t="s">
        <v>419</v>
      </c>
      <c r="B76" s="157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60" t="s">
        <v>420</v>
      </c>
      <c r="B77" s="160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8" t="s">
        <v>421</v>
      </c>
      <c r="B78" s="158"/>
      <c r="C78" s="64" t="s">
        <v>385</v>
      </c>
      <c r="D78" s="64" t="s">
        <v>386</v>
      </c>
      <c r="E78" s="65">
        <f>E23+E29+E43+E59+E65+E71+E77</f>
        <v>5561033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5561033</v>
      </c>
    </row>
    <row r="79" spans="1:8" ht="25.5" x14ac:dyDescent="0.25">
      <c r="A79" s="157" t="s">
        <v>422</v>
      </c>
      <c r="B79" s="157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7" t="s">
        <v>485</v>
      </c>
      <c r="B80" s="157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7" t="s">
        <v>486</v>
      </c>
      <c r="B81" s="157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9" t="s">
        <v>487</v>
      </c>
      <c r="B82" s="159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7" t="s">
        <v>488</v>
      </c>
      <c r="B83" s="157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7" t="s">
        <v>489</v>
      </c>
      <c r="B84" s="157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7" t="s">
        <v>490</v>
      </c>
      <c r="B85" s="157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7" t="s">
        <v>491</v>
      </c>
      <c r="B86" s="157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9" t="s">
        <v>492</v>
      </c>
      <c r="B87" s="159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7" t="s">
        <v>493</v>
      </c>
      <c r="B88" s="157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7" t="s">
        <v>494</v>
      </c>
      <c r="B89" s="157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9" t="s">
        <v>495</v>
      </c>
      <c r="B90" s="159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9" t="s">
        <v>496</v>
      </c>
      <c r="B91" s="159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9" t="s">
        <v>497</v>
      </c>
      <c r="B92" s="159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9" t="s">
        <v>498</v>
      </c>
      <c r="B93" s="159"/>
      <c r="C93" s="24" t="s">
        <v>459</v>
      </c>
      <c r="D93" s="24" t="s">
        <v>460</v>
      </c>
      <c r="E93" s="58">
        <v>92584775</v>
      </c>
      <c r="F93" s="58"/>
      <c r="G93" s="58"/>
      <c r="H93" s="58">
        <f t="shared" si="5"/>
        <v>92584775</v>
      </c>
    </row>
    <row r="94" spans="1:8" ht="25.5" x14ac:dyDescent="0.25">
      <c r="A94" s="159" t="s">
        <v>499</v>
      </c>
      <c r="B94" s="159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9" t="s">
        <v>500</v>
      </c>
      <c r="B95" s="159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7" t="s">
        <v>501</v>
      </c>
      <c r="B96" s="157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7" t="s">
        <v>505</v>
      </c>
      <c r="B97" s="157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9" t="s">
        <v>506</v>
      </c>
      <c r="B98" s="159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60" t="s">
        <v>509</v>
      </c>
      <c r="B99" s="160"/>
      <c r="C99" s="60" t="s">
        <v>508</v>
      </c>
      <c r="D99" s="60" t="s">
        <v>470</v>
      </c>
      <c r="E99" s="61">
        <f>E82+E87+E90+E91+E92+E93+E94+E95+E98</f>
        <v>92584775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92584775</v>
      </c>
    </row>
    <row r="100" spans="1:8" ht="38.25" x14ac:dyDescent="0.25">
      <c r="A100" s="159" t="s">
        <v>510</v>
      </c>
      <c r="B100" s="159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9" t="s">
        <v>511</v>
      </c>
      <c r="B101" s="159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9" t="s">
        <v>512</v>
      </c>
      <c r="B102" s="159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9" t="s">
        <v>513</v>
      </c>
      <c r="B103" s="159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9" t="s">
        <v>514</v>
      </c>
      <c r="B104" s="159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60" t="s">
        <v>515</v>
      </c>
      <c r="B105" s="160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60" t="s">
        <v>516</v>
      </c>
      <c r="B106" s="160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60" t="s">
        <v>517</v>
      </c>
      <c r="B107" s="160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8" t="s">
        <v>518</v>
      </c>
      <c r="B108" s="158"/>
      <c r="C108" s="64" t="s">
        <v>520</v>
      </c>
      <c r="D108" s="64" t="s">
        <v>484</v>
      </c>
      <c r="E108" s="65">
        <f>E99+E105+E106+E107</f>
        <v>92584775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92584775</v>
      </c>
    </row>
    <row r="109" spans="1:8" ht="21.75" customHeight="1" x14ac:dyDescent="0.25">
      <c r="A109" s="171" t="s">
        <v>521</v>
      </c>
      <c r="B109" s="171"/>
      <c r="C109" s="70" t="s">
        <v>522</v>
      </c>
      <c r="D109" s="70" t="s">
        <v>523</v>
      </c>
      <c r="E109" s="71">
        <f>E78+E108</f>
        <v>98145808</v>
      </c>
      <c r="F109" s="71">
        <f t="shared" ref="F109:H109" si="23">F78+F108</f>
        <v>0</v>
      </c>
      <c r="G109" s="71">
        <f t="shared" si="23"/>
        <v>0</v>
      </c>
      <c r="H109" s="71">
        <f t="shared" si="23"/>
        <v>98145808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70"/>
      <c r="B113" s="170"/>
      <c r="C113" s="15"/>
      <c r="D113" s="15"/>
      <c r="E113" s="14"/>
      <c r="F113" s="14"/>
      <c r="G113" s="14"/>
      <c r="H113" s="14"/>
    </row>
    <row r="114" spans="1:9" ht="15" customHeight="1" x14ac:dyDescent="0.25">
      <c r="A114" s="158" t="s">
        <v>52</v>
      </c>
      <c r="B114" s="158"/>
      <c r="C114" s="165" t="s">
        <v>185</v>
      </c>
      <c r="D114" s="165"/>
      <c r="E114" s="165"/>
      <c r="F114" s="165"/>
      <c r="G114" s="165"/>
      <c r="H114" s="165"/>
    </row>
    <row r="115" spans="1:9" x14ac:dyDescent="0.25">
      <c r="A115" s="158" t="s">
        <v>182</v>
      </c>
      <c r="B115" s="158"/>
      <c r="C115" s="168" t="s">
        <v>183</v>
      </c>
      <c r="D115" s="64"/>
      <c r="E115" s="166" t="str">
        <f>E6</f>
        <v>2020. évi eredeti előirányzat</v>
      </c>
      <c r="F115" s="166"/>
      <c r="G115" s="166"/>
      <c r="H115" s="166"/>
    </row>
    <row r="116" spans="1:9" ht="25.5" x14ac:dyDescent="0.25">
      <c r="A116" s="158"/>
      <c r="B116" s="158"/>
      <c r="C116" s="168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8">
        <v>1</v>
      </c>
      <c r="B117" s="158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2" t="s">
        <v>51</v>
      </c>
      <c r="B118" s="172"/>
      <c r="C118" s="172"/>
      <c r="D118" s="172"/>
      <c r="E118" s="172"/>
      <c r="F118" s="172"/>
      <c r="G118" s="172"/>
      <c r="H118" s="172"/>
    </row>
    <row r="119" spans="1:9" x14ac:dyDescent="0.25">
      <c r="A119" s="157" t="s">
        <v>255</v>
      </c>
      <c r="B119" s="157"/>
      <c r="C119" s="53" t="s">
        <v>427</v>
      </c>
      <c r="D119" s="53" t="s">
        <v>423</v>
      </c>
      <c r="E119" s="54">
        <v>66177193</v>
      </c>
      <c r="F119" s="54"/>
      <c r="G119" s="54"/>
      <c r="H119" s="54">
        <f t="shared" ref="H119:H140" si="24">E119+F119+G119</f>
        <v>66177193</v>
      </c>
    </row>
    <row r="120" spans="1:9" ht="25.5" x14ac:dyDescent="0.25">
      <c r="A120" s="157" t="s">
        <v>256</v>
      </c>
      <c r="B120" s="157"/>
      <c r="C120" s="53" t="s">
        <v>424</v>
      </c>
      <c r="D120" s="53" t="s">
        <v>425</v>
      </c>
      <c r="E120" s="54">
        <v>11461776</v>
      </c>
      <c r="F120" s="54"/>
      <c r="G120" s="54"/>
      <c r="H120" s="54">
        <f t="shared" si="24"/>
        <v>11461776</v>
      </c>
    </row>
    <row r="121" spans="1:9" x14ac:dyDescent="0.25">
      <c r="A121" s="157" t="s">
        <v>257</v>
      </c>
      <c r="B121" s="157"/>
      <c r="C121" s="53" t="s">
        <v>57</v>
      </c>
      <c r="D121" s="53" t="s">
        <v>426</v>
      </c>
      <c r="E121" s="54">
        <v>18981654</v>
      </c>
      <c r="F121" s="54"/>
      <c r="G121" s="54"/>
      <c r="H121" s="54">
        <f t="shared" si="24"/>
        <v>18981654</v>
      </c>
    </row>
    <row r="122" spans="1:9" x14ac:dyDescent="0.25">
      <c r="A122" s="157" t="s">
        <v>258</v>
      </c>
      <c r="B122" s="157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x14ac:dyDescent="0.25">
      <c r="A123" s="157" t="s">
        <v>259</v>
      </c>
      <c r="B123" s="157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x14ac:dyDescent="0.25">
      <c r="A124" s="157" t="s">
        <v>260</v>
      </c>
      <c r="B124" s="157"/>
      <c r="C124" s="53" t="s">
        <v>432</v>
      </c>
      <c r="D124" s="53" t="s">
        <v>431</v>
      </c>
      <c r="E124" s="54">
        <v>1525185</v>
      </c>
      <c r="F124" s="54"/>
      <c r="G124" s="54"/>
      <c r="H124" s="54">
        <f t="shared" si="24"/>
        <v>1525185</v>
      </c>
    </row>
    <row r="125" spans="1:9" x14ac:dyDescent="0.25">
      <c r="A125" s="157" t="s">
        <v>261</v>
      </c>
      <c r="B125" s="157"/>
      <c r="C125" s="53" t="s">
        <v>37</v>
      </c>
      <c r="D125" s="53" t="s">
        <v>433</v>
      </c>
      <c r="E125" s="54"/>
      <c r="F125" s="54"/>
      <c r="G125" s="54"/>
      <c r="H125" s="54">
        <f t="shared" si="24"/>
        <v>0</v>
      </c>
    </row>
    <row r="126" spans="1:9" x14ac:dyDescent="0.25">
      <c r="A126" s="157" t="s">
        <v>263</v>
      </c>
      <c r="B126" s="157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8" t="s">
        <v>264</v>
      </c>
      <c r="B127" s="158"/>
      <c r="C127" s="64" t="s">
        <v>437</v>
      </c>
      <c r="D127" s="64" t="s">
        <v>436</v>
      </c>
      <c r="E127" s="65">
        <f>SUM(E119:E126)</f>
        <v>98145808</v>
      </c>
      <c r="F127" s="65">
        <f t="shared" ref="F127:H127" si="25">SUM(F119:F126)</f>
        <v>0</v>
      </c>
      <c r="G127" s="65">
        <f t="shared" si="25"/>
        <v>0</v>
      </c>
      <c r="H127" s="65">
        <f t="shared" si="25"/>
        <v>98145808</v>
      </c>
    </row>
    <row r="128" spans="1:9" ht="25.5" x14ac:dyDescent="0.25">
      <c r="A128" s="157" t="s">
        <v>265</v>
      </c>
      <c r="B128" s="157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7" t="s">
        <v>266</v>
      </c>
      <c r="B129" s="157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7" t="s">
        <v>267</v>
      </c>
      <c r="B130" s="157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7" t="s">
        <v>268</v>
      </c>
      <c r="B131" s="157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7" t="s">
        <v>192</v>
      </c>
      <c r="B132" s="157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7" t="s">
        <v>275</v>
      </c>
      <c r="B133" s="157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7" t="s">
        <v>276</v>
      </c>
      <c r="B134" s="157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7" t="s">
        <v>277</v>
      </c>
      <c r="B135" s="157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7" t="s">
        <v>278</v>
      </c>
      <c r="B136" s="157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60" t="s">
        <v>286</v>
      </c>
      <c r="B137" s="160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x14ac:dyDescent="0.25">
      <c r="A138" s="160" t="s">
        <v>287</v>
      </c>
      <c r="B138" s="160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60" t="s">
        <v>288</v>
      </c>
      <c r="B139" s="160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60" t="s">
        <v>293</v>
      </c>
      <c r="B140" s="160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8" t="s">
        <v>296</v>
      </c>
      <c r="B141" s="158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x14ac:dyDescent="0.25">
      <c r="A142" s="171" t="s">
        <v>297</v>
      </c>
      <c r="B142" s="171"/>
      <c r="C142" s="70" t="s">
        <v>549</v>
      </c>
      <c r="D142" s="70" t="s">
        <v>550</v>
      </c>
      <c r="E142" s="71">
        <f>E127+E141</f>
        <v>98145808</v>
      </c>
      <c r="F142" s="71">
        <f t="shared" ref="F142:H142" si="28">F127+F141</f>
        <v>0</v>
      </c>
      <c r="G142" s="71">
        <f t="shared" si="28"/>
        <v>0</v>
      </c>
      <c r="H142" s="71">
        <f t="shared" si="28"/>
        <v>98145808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9">
        <v>8</v>
      </c>
      <c r="F145" s="200"/>
      <c r="G145" s="200"/>
      <c r="H145" s="201"/>
    </row>
    <row r="146" spans="1:8" x14ac:dyDescent="0.25">
      <c r="A146" s="202"/>
      <c r="B146" s="203"/>
      <c r="C146" s="204"/>
      <c r="D146" s="49"/>
      <c r="E146" s="199"/>
      <c r="F146" s="200"/>
      <c r="G146" s="200"/>
      <c r="H146" s="201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C114:H114"/>
    <mergeCell ref="A146:C146"/>
    <mergeCell ref="E146:H146"/>
    <mergeCell ref="A139:B139"/>
    <mergeCell ref="A140:B140"/>
    <mergeCell ref="A141:B141"/>
    <mergeCell ref="A142:B142"/>
    <mergeCell ref="E145:H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5:B116"/>
    <mergeCell ref="C115:C116"/>
    <mergeCell ref="E115:H115"/>
    <mergeCell ref="A117:B117"/>
    <mergeCell ref="A118:H118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:B8"/>
    <mergeCell ref="A9:H9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3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4" t="s">
        <v>555</v>
      </c>
      <c r="B2" s="164"/>
      <c r="C2" s="164"/>
      <c r="D2" s="164"/>
      <c r="E2" s="164"/>
      <c r="F2" s="164"/>
      <c r="G2" s="164"/>
      <c r="H2" s="164"/>
    </row>
    <row r="3" spans="1:8" x14ac:dyDescent="0.25">
      <c r="A3" s="158" t="s">
        <v>52</v>
      </c>
      <c r="B3" s="158"/>
      <c r="C3" s="165" t="s">
        <v>186</v>
      </c>
      <c r="D3" s="165"/>
      <c r="E3" s="165"/>
      <c r="F3" s="165"/>
      <c r="G3" s="165"/>
      <c r="H3" s="165"/>
    </row>
    <row r="4" spans="1:8" x14ac:dyDescent="0.25">
      <c r="A4" s="158" t="s">
        <v>180</v>
      </c>
      <c r="B4" s="158"/>
      <c r="C4" s="166" t="s">
        <v>181</v>
      </c>
      <c r="D4" s="166"/>
      <c r="E4" s="166"/>
      <c r="F4" s="166"/>
      <c r="G4" s="166"/>
      <c r="H4" s="166"/>
    </row>
    <row r="5" spans="1:8" x14ac:dyDescent="0.25">
      <c r="A5" s="167"/>
      <c r="B5" s="167"/>
      <c r="C5" s="66"/>
      <c r="D5" s="66"/>
      <c r="E5" s="67"/>
      <c r="F5" s="67"/>
      <c r="G5" s="67"/>
      <c r="H5" s="74"/>
    </row>
    <row r="6" spans="1:8" x14ac:dyDescent="0.25">
      <c r="A6" s="158" t="s">
        <v>182</v>
      </c>
      <c r="B6" s="158"/>
      <c r="C6" s="168" t="s">
        <v>183</v>
      </c>
      <c r="D6" s="64"/>
      <c r="E6" s="166" t="s">
        <v>244</v>
      </c>
      <c r="F6" s="166"/>
      <c r="G6" s="166"/>
      <c r="H6" s="169"/>
    </row>
    <row r="7" spans="1:8" ht="25.5" x14ac:dyDescent="0.25">
      <c r="A7" s="158"/>
      <c r="B7" s="158"/>
      <c r="C7" s="168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8">
        <v>1</v>
      </c>
      <c r="B8" s="158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1" t="s">
        <v>50</v>
      </c>
      <c r="B9" s="161"/>
      <c r="C9" s="161"/>
      <c r="D9" s="161"/>
      <c r="E9" s="161"/>
      <c r="F9" s="161"/>
      <c r="G9" s="161"/>
      <c r="H9" s="161"/>
    </row>
    <row r="11" spans="1:8" ht="38.25" x14ac:dyDescent="0.25">
      <c r="A11" s="157" t="s">
        <v>255</v>
      </c>
      <c r="B11" s="157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7" t="s">
        <v>256</v>
      </c>
      <c r="B12" s="157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7" t="s">
        <v>257</v>
      </c>
      <c r="B13" s="157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7" t="s">
        <v>258</v>
      </c>
      <c r="B14" s="157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7" t="s">
        <v>259</v>
      </c>
      <c r="B15" s="157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2" t="s">
        <v>260</v>
      </c>
      <c r="B16" s="163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9" t="s">
        <v>261</v>
      </c>
      <c r="B17" s="159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x14ac:dyDescent="0.25">
      <c r="A18" s="159" t="s">
        <v>263</v>
      </c>
      <c r="B18" s="159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9" t="s">
        <v>264</v>
      </c>
      <c r="B19" s="159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9" t="s">
        <v>265</v>
      </c>
      <c r="B20" s="159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9" t="s">
        <v>266</v>
      </c>
      <c r="B21" s="159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9" t="s">
        <v>267</v>
      </c>
      <c r="B22" s="159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60" t="s">
        <v>268</v>
      </c>
      <c r="B23" s="160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7" t="s">
        <v>192</v>
      </c>
      <c r="B24" s="157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7" t="s">
        <v>275</v>
      </c>
      <c r="B25" s="157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7" t="s">
        <v>276</v>
      </c>
      <c r="B26" s="157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7" t="s">
        <v>277</v>
      </c>
      <c r="B27" s="157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7" t="s">
        <v>278</v>
      </c>
      <c r="B28" s="157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60" t="s">
        <v>286</v>
      </c>
      <c r="B29" s="160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7" t="s">
        <v>287</v>
      </c>
      <c r="B30" s="157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7" t="s">
        <v>288</v>
      </c>
      <c r="B31" s="157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9" t="s">
        <v>296</v>
      </c>
      <c r="B33" s="159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9" t="s">
        <v>297</v>
      </c>
      <c r="B34" s="159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9" t="s">
        <v>298</v>
      </c>
      <c r="B35" s="159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x14ac:dyDescent="0.25">
      <c r="A36" s="157" t="s">
        <v>299</v>
      </c>
      <c r="B36" s="157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x14ac:dyDescent="0.25">
      <c r="A37" s="157" t="s">
        <v>300</v>
      </c>
      <c r="B37" s="157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9" t="s">
        <v>301</v>
      </c>
      <c r="B38" s="159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7" t="s">
        <v>302</v>
      </c>
      <c r="B39" s="157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7" t="s">
        <v>303</v>
      </c>
      <c r="B40" s="157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9" t="s">
        <v>319</v>
      </c>
      <c r="B41" s="159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x14ac:dyDescent="0.25">
      <c r="A42" s="159" t="s">
        <v>326</v>
      </c>
      <c r="B42" s="159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7" t="s">
        <v>327</v>
      </c>
      <c r="B43" s="157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x14ac:dyDescent="0.25">
      <c r="A44" s="159" t="s">
        <v>387</v>
      </c>
      <c r="B44" s="159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9" t="s">
        <v>388</v>
      </c>
      <c r="B45" s="159"/>
      <c r="C45" s="24" t="s">
        <v>13</v>
      </c>
      <c r="D45" s="24" t="s">
        <v>329</v>
      </c>
      <c r="E45" s="58">
        <v>1720469</v>
      </c>
      <c r="F45" s="58"/>
      <c r="G45" s="58"/>
      <c r="H45" s="58">
        <f t="shared" si="5"/>
        <v>1720469</v>
      </c>
    </row>
    <row r="46" spans="1:8" ht="25.5" x14ac:dyDescent="0.25">
      <c r="A46" s="159" t="s">
        <v>389</v>
      </c>
      <c r="B46" s="159"/>
      <c r="C46" s="24" t="s">
        <v>330</v>
      </c>
      <c r="D46" s="24" t="s">
        <v>331</v>
      </c>
      <c r="E46" s="58"/>
      <c r="F46" s="58"/>
      <c r="G46" s="58"/>
      <c r="H46" s="58">
        <f t="shared" si="5"/>
        <v>0</v>
      </c>
    </row>
    <row r="47" spans="1:8" x14ac:dyDescent="0.25">
      <c r="A47" s="159" t="s">
        <v>390</v>
      </c>
      <c r="B47" s="159"/>
      <c r="C47" s="24" t="s">
        <v>14</v>
      </c>
      <c r="D47" s="24" t="s">
        <v>332</v>
      </c>
      <c r="E47" s="58">
        <v>2800000</v>
      </c>
      <c r="F47" s="58"/>
      <c r="G47" s="58"/>
      <c r="H47" s="58">
        <f t="shared" si="5"/>
        <v>2800000</v>
      </c>
    </row>
    <row r="48" spans="1:8" x14ac:dyDescent="0.25">
      <c r="A48" s="159" t="s">
        <v>391</v>
      </c>
      <c r="B48" s="159"/>
      <c r="C48" s="24" t="s">
        <v>15</v>
      </c>
      <c r="D48" s="24" t="s">
        <v>333</v>
      </c>
      <c r="E48" s="58"/>
      <c r="F48" s="58"/>
      <c r="G48" s="58"/>
      <c r="H48" s="58">
        <f t="shared" si="5"/>
        <v>0</v>
      </c>
    </row>
    <row r="49" spans="1:8" ht="25.5" x14ac:dyDescent="0.25">
      <c r="A49" s="159" t="s">
        <v>392</v>
      </c>
      <c r="B49" s="159"/>
      <c r="C49" s="24" t="s">
        <v>334</v>
      </c>
      <c r="D49" s="24" t="s">
        <v>335</v>
      </c>
      <c r="E49" s="58">
        <v>464527</v>
      </c>
      <c r="F49" s="58"/>
      <c r="G49" s="58"/>
      <c r="H49" s="58">
        <f t="shared" si="5"/>
        <v>464527</v>
      </c>
    </row>
    <row r="50" spans="1:8" ht="25.5" x14ac:dyDescent="0.25">
      <c r="A50" s="159" t="s">
        <v>393</v>
      </c>
      <c r="B50" s="159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7" t="s">
        <v>394</v>
      </c>
      <c r="B51" s="157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7" t="s">
        <v>395</v>
      </c>
      <c r="B52" s="157"/>
      <c r="C52" s="53" t="s">
        <v>339</v>
      </c>
      <c r="D52" s="53" t="s">
        <v>340</v>
      </c>
      <c r="E52" s="54"/>
      <c r="F52" s="54"/>
      <c r="G52" s="54"/>
      <c r="H52" s="54">
        <f t="shared" si="5"/>
        <v>0</v>
      </c>
    </row>
    <row r="53" spans="1:8" ht="38.25" x14ac:dyDescent="0.25">
      <c r="A53" s="159" t="s">
        <v>396</v>
      </c>
      <c r="B53" s="159"/>
      <c r="C53" s="24" t="s">
        <v>341</v>
      </c>
      <c r="D53" s="24" t="s">
        <v>342</v>
      </c>
      <c r="E53" s="58">
        <f>SUM(E51:E52)</f>
        <v>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0</v>
      </c>
    </row>
    <row r="54" spans="1:8" ht="25.5" x14ac:dyDescent="0.25">
      <c r="A54" s="157" t="s">
        <v>397</v>
      </c>
      <c r="B54" s="157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7" t="s">
        <v>398</v>
      </c>
      <c r="B55" s="157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9" t="s">
        <v>399</v>
      </c>
      <c r="B56" s="159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9" t="s">
        <v>400</v>
      </c>
      <c r="B57" s="159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9" t="s">
        <v>401</v>
      </c>
      <c r="B58" s="159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60" t="s">
        <v>402</v>
      </c>
      <c r="B59" s="160"/>
      <c r="C59" s="60" t="s">
        <v>352</v>
      </c>
      <c r="D59" s="60" t="s">
        <v>353</v>
      </c>
      <c r="E59" s="61">
        <f>E44+E45+E46+E47+E48+E49+E50+E53+E56+E57+E58</f>
        <v>4984996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4984996</v>
      </c>
    </row>
    <row r="60" spans="1:8" x14ac:dyDescent="0.25">
      <c r="A60" s="157" t="s">
        <v>403</v>
      </c>
      <c r="B60" s="157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7" t="s">
        <v>404</v>
      </c>
      <c r="B61" s="157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x14ac:dyDescent="0.25">
      <c r="A62" s="157" t="s">
        <v>405</v>
      </c>
      <c r="B62" s="157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7" t="s">
        <v>406</v>
      </c>
      <c r="B63" s="157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7" t="s">
        <v>407</v>
      </c>
      <c r="B64" s="157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60" t="s">
        <v>408</v>
      </c>
      <c r="B65" s="160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9" t="s">
        <v>409</v>
      </c>
      <c r="B66" s="159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9" t="s">
        <v>410</v>
      </c>
      <c r="B67" s="159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9" t="s">
        <v>411</v>
      </c>
      <c r="B68" s="159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9" t="s">
        <v>412</v>
      </c>
      <c r="B69" s="159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9" t="s">
        <v>413</v>
      </c>
      <c r="B70" s="159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60" t="s">
        <v>414</v>
      </c>
      <c r="B71" s="160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7" t="s">
        <v>415</v>
      </c>
      <c r="B72" s="157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7" t="s">
        <v>416</v>
      </c>
      <c r="B73" s="157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7" t="s">
        <v>417</v>
      </c>
      <c r="B74" s="157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7" t="s">
        <v>418</v>
      </c>
      <c r="B75" s="157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7" t="s">
        <v>419</v>
      </c>
      <c r="B76" s="157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60" t="s">
        <v>420</v>
      </c>
      <c r="B77" s="160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8" t="s">
        <v>421</v>
      </c>
      <c r="B78" s="158"/>
      <c r="C78" s="64" t="s">
        <v>385</v>
      </c>
      <c r="D78" s="64" t="s">
        <v>386</v>
      </c>
      <c r="E78" s="65">
        <f>E23+E29+E43+E59+E65+E71+E77</f>
        <v>4984996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4984996</v>
      </c>
    </row>
    <row r="79" spans="1:8" ht="25.5" x14ac:dyDescent="0.25">
      <c r="A79" s="157" t="s">
        <v>422</v>
      </c>
      <c r="B79" s="157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7" t="s">
        <v>485</v>
      </c>
      <c r="B80" s="157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7" t="s">
        <v>486</v>
      </c>
      <c r="B81" s="157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9" t="s">
        <v>487</v>
      </c>
      <c r="B82" s="159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7" t="s">
        <v>488</v>
      </c>
      <c r="B83" s="157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7" t="s">
        <v>489</v>
      </c>
      <c r="B84" s="157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7" t="s">
        <v>490</v>
      </c>
      <c r="B85" s="157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7" t="s">
        <v>491</v>
      </c>
      <c r="B86" s="157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9" t="s">
        <v>492</v>
      </c>
      <c r="B87" s="159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7" t="s">
        <v>493</v>
      </c>
      <c r="B88" s="157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7" t="s">
        <v>494</v>
      </c>
      <c r="B89" s="157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9" t="s">
        <v>495</v>
      </c>
      <c r="B90" s="159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9" t="s">
        <v>496</v>
      </c>
      <c r="B91" s="159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9" t="s">
        <v>497</v>
      </c>
      <c r="B92" s="159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9" t="s">
        <v>498</v>
      </c>
      <c r="B93" s="159"/>
      <c r="C93" s="24" t="s">
        <v>459</v>
      </c>
      <c r="D93" s="24" t="s">
        <v>460</v>
      </c>
      <c r="E93" s="58">
        <v>48809919</v>
      </c>
      <c r="F93" s="58"/>
      <c r="G93" s="58"/>
      <c r="H93" s="58">
        <f t="shared" si="5"/>
        <v>48809919</v>
      </c>
    </row>
    <row r="94" spans="1:8" ht="25.5" x14ac:dyDescent="0.25">
      <c r="A94" s="159" t="s">
        <v>499</v>
      </c>
      <c r="B94" s="159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9" t="s">
        <v>500</v>
      </c>
      <c r="B95" s="159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7" t="s">
        <v>501</v>
      </c>
      <c r="B96" s="157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7" t="s">
        <v>505</v>
      </c>
      <c r="B97" s="157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9" t="s">
        <v>506</v>
      </c>
      <c r="B98" s="159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60" t="s">
        <v>509</v>
      </c>
      <c r="B99" s="160"/>
      <c r="C99" s="60" t="s">
        <v>508</v>
      </c>
      <c r="D99" s="60" t="s">
        <v>470</v>
      </c>
      <c r="E99" s="61">
        <f>E82+E87+E90+E91+E92+E93+E94+E95+E98</f>
        <v>48809919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48809919</v>
      </c>
    </row>
    <row r="100" spans="1:8" ht="38.25" x14ac:dyDescent="0.25">
      <c r="A100" s="159" t="s">
        <v>510</v>
      </c>
      <c r="B100" s="159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9" t="s">
        <v>511</v>
      </c>
      <c r="B101" s="159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9" t="s">
        <v>512</v>
      </c>
      <c r="B102" s="159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9" t="s">
        <v>513</v>
      </c>
      <c r="B103" s="159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9" t="s">
        <v>514</v>
      </c>
      <c r="B104" s="159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60" t="s">
        <v>515</v>
      </c>
      <c r="B105" s="160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60" t="s">
        <v>516</v>
      </c>
      <c r="B106" s="160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60" t="s">
        <v>517</v>
      </c>
      <c r="B107" s="160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8" t="s">
        <v>518</v>
      </c>
      <c r="B108" s="158"/>
      <c r="C108" s="64" t="s">
        <v>520</v>
      </c>
      <c r="D108" s="64" t="s">
        <v>484</v>
      </c>
      <c r="E108" s="65">
        <f>E99+E105+E106+E107</f>
        <v>48809919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48809919</v>
      </c>
    </row>
    <row r="109" spans="1:8" ht="21.75" customHeight="1" x14ac:dyDescent="0.25">
      <c r="A109" s="171" t="s">
        <v>521</v>
      </c>
      <c r="B109" s="171"/>
      <c r="C109" s="70" t="s">
        <v>522</v>
      </c>
      <c r="D109" s="70" t="s">
        <v>523</v>
      </c>
      <c r="E109" s="71">
        <f>E78+E108</f>
        <v>53794915</v>
      </c>
      <c r="F109" s="71">
        <f t="shared" ref="F109:H109" si="23">F78+F108</f>
        <v>0</v>
      </c>
      <c r="G109" s="71">
        <f t="shared" si="23"/>
        <v>0</v>
      </c>
      <c r="H109" s="71">
        <f t="shared" si="23"/>
        <v>53794915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70"/>
      <c r="B113" s="170"/>
      <c r="C113" s="15"/>
      <c r="D113" s="15"/>
      <c r="E113" s="14"/>
      <c r="F113" s="14"/>
      <c r="G113" s="14"/>
      <c r="H113" s="14"/>
    </row>
    <row r="114" spans="1:9" x14ac:dyDescent="0.25">
      <c r="A114" s="158" t="s">
        <v>52</v>
      </c>
      <c r="B114" s="158"/>
      <c r="C114" s="165" t="s">
        <v>186</v>
      </c>
      <c r="D114" s="165"/>
      <c r="E114" s="165"/>
      <c r="F114" s="165"/>
      <c r="G114" s="165"/>
      <c r="H114" s="165"/>
    </row>
    <row r="115" spans="1:9" x14ac:dyDescent="0.25">
      <c r="A115" s="158" t="s">
        <v>182</v>
      </c>
      <c r="B115" s="158"/>
      <c r="C115" s="168" t="s">
        <v>183</v>
      </c>
      <c r="D115" s="64"/>
      <c r="E115" s="166" t="str">
        <f>E6</f>
        <v>2020. évi eredeti előirányzat</v>
      </c>
      <c r="F115" s="166"/>
      <c r="G115" s="166"/>
      <c r="H115" s="166"/>
    </row>
    <row r="116" spans="1:9" ht="25.5" x14ac:dyDescent="0.25">
      <c r="A116" s="158"/>
      <c r="B116" s="158"/>
      <c r="C116" s="168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8">
        <v>1</v>
      </c>
      <c r="B117" s="158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2" t="s">
        <v>51</v>
      </c>
      <c r="B118" s="172"/>
      <c r="C118" s="172"/>
      <c r="D118" s="172"/>
      <c r="E118" s="172"/>
      <c r="F118" s="172"/>
      <c r="G118" s="172"/>
      <c r="H118" s="172"/>
    </row>
    <row r="119" spans="1:9" x14ac:dyDescent="0.25">
      <c r="A119" s="157" t="s">
        <v>255</v>
      </c>
      <c r="B119" s="157"/>
      <c r="C119" s="53" t="s">
        <v>427</v>
      </c>
      <c r="D119" s="53" t="s">
        <v>423</v>
      </c>
      <c r="E119" s="54">
        <v>19696800</v>
      </c>
      <c r="F119" s="54"/>
      <c r="G119" s="54"/>
      <c r="H119" s="54">
        <f t="shared" ref="H119:H140" si="24">E119+F119+G119</f>
        <v>19696800</v>
      </c>
    </row>
    <row r="120" spans="1:9" ht="25.5" x14ac:dyDescent="0.25">
      <c r="A120" s="157" t="s">
        <v>256</v>
      </c>
      <c r="B120" s="157"/>
      <c r="C120" s="53" t="s">
        <v>424</v>
      </c>
      <c r="D120" s="53" t="s">
        <v>425</v>
      </c>
      <c r="E120" s="54">
        <v>3606165</v>
      </c>
      <c r="F120" s="54"/>
      <c r="G120" s="54"/>
      <c r="H120" s="54">
        <f t="shared" si="24"/>
        <v>3606165</v>
      </c>
    </row>
    <row r="121" spans="1:9" x14ac:dyDescent="0.25">
      <c r="A121" s="157" t="s">
        <v>257</v>
      </c>
      <c r="B121" s="157"/>
      <c r="C121" s="53" t="s">
        <v>57</v>
      </c>
      <c r="D121" s="53" t="s">
        <v>426</v>
      </c>
      <c r="E121" s="54">
        <v>29387050</v>
      </c>
      <c r="F121" s="54"/>
      <c r="G121" s="54"/>
      <c r="H121" s="54">
        <f t="shared" si="24"/>
        <v>29387050</v>
      </c>
    </row>
    <row r="122" spans="1:9" x14ac:dyDescent="0.25">
      <c r="A122" s="157" t="s">
        <v>258</v>
      </c>
      <c r="B122" s="157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x14ac:dyDescent="0.25">
      <c r="A123" s="157" t="s">
        <v>259</v>
      </c>
      <c r="B123" s="157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x14ac:dyDescent="0.25">
      <c r="A124" s="157" t="s">
        <v>260</v>
      </c>
      <c r="B124" s="157"/>
      <c r="C124" s="53" t="s">
        <v>432</v>
      </c>
      <c r="D124" s="53" t="s">
        <v>431</v>
      </c>
      <c r="E124" s="54">
        <v>1104900</v>
      </c>
      <c r="F124" s="54"/>
      <c r="G124" s="54"/>
      <c r="H124" s="54">
        <f t="shared" si="24"/>
        <v>1104900</v>
      </c>
    </row>
    <row r="125" spans="1:9" x14ac:dyDescent="0.25">
      <c r="A125" s="157" t="s">
        <v>261</v>
      </c>
      <c r="B125" s="157"/>
      <c r="C125" s="53" t="s">
        <v>37</v>
      </c>
      <c r="D125" s="53" t="s">
        <v>433</v>
      </c>
      <c r="E125" s="54"/>
      <c r="F125" s="54"/>
      <c r="G125" s="54"/>
      <c r="H125" s="54">
        <f t="shared" si="24"/>
        <v>0</v>
      </c>
    </row>
    <row r="126" spans="1:9" x14ac:dyDescent="0.25">
      <c r="A126" s="157" t="s">
        <v>263</v>
      </c>
      <c r="B126" s="157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8" t="s">
        <v>264</v>
      </c>
      <c r="B127" s="158"/>
      <c r="C127" s="64" t="s">
        <v>437</v>
      </c>
      <c r="D127" s="64" t="s">
        <v>436</v>
      </c>
      <c r="E127" s="65">
        <f>SUM(E119:E126)</f>
        <v>53794915</v>
      </c>
      <c r="F127" s="65">
        <f t="shared" ref="F127:H127" si="25">SUM(F119:F126)</f>
        <v>0</v>
      </c>
      <c r="G127" s="65">
        <f t="shared" si="25"/>
        <v>0</v>
      </c>
      <c r="H127" s="65">
        <f t="shared" si="25"/>
        <v>53794915</v>
      </c>
    </row>
    <row r="128" spans="1:9" ht="25.5" x14ac:dyDescent="0.25">
      <c r="A128" s="157" t="s">
        <v>265</v>
      </c>
      <c r="B128" s="157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7" t="s">
        <v>266</v>
      </c>
      <c r="B129" s="157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7" t="s">
        <v>267</v>
      </c>
      <c r="B130" s="157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7" t="s">
        <v>268</v>
      </c>
      <c r="B131" s="157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7" t="s">
        <v>192</v>
      </c>
      <c r="B132" s="157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7" t="s">
        <v>275</v>
      </c>
      <c r="B133" s="157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7" t="s">
        <v>276</v>
      </c>
      <c r="B134" s="157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7" t="s">
        <v>277</v>
      </c>
      <c r="B135" s="157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7" t="s">
        <v>278</v>
      </c>
      <c r="B136" s="157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60" t="s">
        <v>286</v>
      </c>
      <c r="B137" s="160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x14ac:dyDescent="0.25">
      <c r="A138" s="160" t="s">
        <v>287</v>
      </c>
      <c r="B138" s="160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60" t="s">
        <v>288</v>
      </c>
      <c r="B139" s="160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60" t="s">
        <v>293</v>
      </c>
      <c r="B140" s="160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8" t="s">
        <v>296</v>
      </c>
      <c r="B141" s="158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x14ac:dyDescent="0.25">
      <c r="A142" s="171" t="s">
        <v>297</v>
      </c>
      <c r="B142" s="171"/>
      <c r="C142" s="70" t="s">
        <v>549</v>
      </c>
      <c r="D142" s="70" t="s">
        <v>550</v>
      </c>
      <c r="E142" s="71">
        <f>E127+E141</f>
        <v>53794915</v>
      </c>
      <c r="F142" s="71">
        <f t="shared" ref="F142:H142" si="28">F127+F141</f>
        <v>0</v>
      </c>
      <c r="G142" s="71">
        <f t="shared" si="28"/>
        <v>0</v>
      </c>
      <c r="H142" s="71">
        <f t="shared" si="28"/>
        <v>53794915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9">
        <v>8</v>
      </c>
      <c r="F145" s="200"/>
      <c r="G145" s="200"/>
      <c r="H145" s="201"/>
    </row>
    <row r="146" spans="1:8" x14ac:dyDescent="0.25">
      <c r="A146" s="202"/>
      <c r="B146" s="203"/>
      <c r="C146" s="204"/>
      <c r="D146" s="49"/>
      <c r="E146" s="199"/>
      <c r="F146" s="200"/>
      <c r="G146" s="200"/>
      <c r="H146" s="201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C114:H114"/>
    <mergeCell ref="A146:C146"/>
    <mergeCell ref="E146:H146"/>
    <mergeCell ref="A139:B139"/>
    <mergeCell ref="A140:B140"/>
    <mergeCell ref="A141:B141"/>
    <mergeCell ref="A142:B142"/>
    <mergeCell ref="E145:H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5:B116"/>
    <mergeCell ref="C115:C116"/>
    <mergeCell ref="E115:H115"/>
    <mergeCell ref="A117:B117"/>
    <mergeCell ref="A118:H118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14:B14"/>
    <mergeCell ref="A15:B15"/>
    <mergeCell ref="A16:B16"/>
    <mergeCell ref="A17:B17"/>
    <mergeCell ref="A18:B18"/>
    <mergeCell ref="A19:B19"/>
    <mergeCell ref="A20:B20"/>
    <mergeCell ref="A8:B8"/>
    <mergeCell ref="A9:H9"/>
    <mergeCell ref="A11:B11"/>
    <mergeCell ref="A12:B12"/>
    <mergeCell ref="A13:B1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6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4" t="s">
        <v>556</v>
      </c>
      <c r="B2" s="164"/>
      <c r="C2" s="164"/>
      <c r="D2" s="164"/>
      <c r="E2" s="164"/>
      <c r="F2" s="164"/>
      <c r="G2" s="164"/>
      <c r="H2" s="164"/>
    </row>
    <row r="3" spans="1:8" x14ac:dyDescent="0.25">
      <c r="A3" s="158" t="s">
        <v>52</v>
      </c>
      <c r="B3" s="158"/>
      <c r="C3" s="165" t="s">
        <v>818</v>
      </c>
      <c r="D3" s="165"/>
      <c r="E3" s="165"/>
      <c r="F3" s="165"/>
      <c r="G3" s="165"/>
      <c r="H3" s="165"/>
    </row>
    <row r="4" spans="1:8" x14ac:dyDescent="0.25">
      <c r="A4" s="158" t="s">
        <v>180</v>
      </c>
      <c r="B4" s="158"/>
      <c r="C4" s="166" t="s">
        <v>181</v>
      </c>
      <c r="D4" s="166"/>
      <c r="E4" s="166"/>
      <c r="F4" s="166"/>
      <c r="G4" s="166"/>
      <c r="H4" s="166"/>
    </row>
    <row r="5" spans="1:8" x14ac:dyDescent="0.25">
      <c r="A5" s="167"/>
      <c r="B5" s="167"/>
      <c r="C5" s="66"/>
      <c r="D5" s="66"/>
      <c r="E5" s="67"/>
      <c r="F5" s="67"/>
      <c r="G5" s="67"/>
      <c r="H5" s="74"/>
    </row>
    <row r="6" spans="1:8" x14ac:dyDescent="0.25">
      <c r="A6" s="158" t="s">
        <v>182</v>
      </c>
      <c r="B6" s="158"/>
      <c r="C6" s="168" t="s">
        <v>183</v>
      </c>
      <c r="D6" s="64"/>
      <c r="E6" s="166" t="s">
        <v>244</v>
      </c>
      <c r="F6" s="166"/>
      <c r="G6" s="166"/>
      <c r="H6" s="169"/>
    </row>
    <row r="7" spans="1:8" ht="25.5" x14ac:dyDescent="0.25">
      <c r="A7" s="158"/>
      <c r="B7" s="158"/>
      <c r="C7" s="168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8">
        <v>1</v>
      </c>
      <c r="B8" s="158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1" t="s">
        <v>50</v>
      </c>
      <c r="B9" s="161"/>
      <c r="C9" s="161"/>
      <c r="D9" s="161"/>
      <c r="E9" s="161"/>
      <c r="F9" s="161"/>
      <c r="G9" s="161"/>
      <c r="H9" s="161"/>
    </row>
    <row r="11" spans="1:8" ht="38.25" x14ac:dyDescent="0.25">
      <c r="A11" s="157" t="s">
        <v>255</v>
      </c>
      <c r="B11" s="157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7" t="s">
        <v>256</v>
      </c>
      <c r="B12" s="157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7" t="s">
        <v>257</v>
      </c>
      <c r="B13" s="157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7" t="s">
        <v>258</v>
      </c>
      <c r="B14" s="157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7" t="s">
        <v>259</v>
      </c>
      <c r="B15" s="157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2" t="s">
        <v>260</v>
      </c>
      <c r="B16" s="163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9" t="s">
        <v>261</v>
      </c>
      <c r="B17" s="159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x14ac:dyDescent="0.25">
      <c r="A18" s="159" t="s">
        <v>263</v>
      </c>
      <c r="B18" s="159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9" t="s">
        <v>264</v>
      </c>
      <c r="B19" s="159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9" t="s">
        <v>265</v>
      </c>
      <c r="B20" s="159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9" t="s">
        <v>266</v>
      </c>
      <c r="B21" s="159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9" t="s">
        <v>267</v>
      </c>
      <c r="B22" s="159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60" t="s">
        <v>268</v>
      </c>
      <c r="B23" s="160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7" t="s">
        <v>192</v>
      </c>
      <c r="B24" s="157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7" t="s">
        <v>275</v>
      </c>
      <c r="B25" s="157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7" t="s">
        <v>276</v>
      </c>
      <c r="B26" s="157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7" t="s">
        <v>277</v>
      </c>
      <c r="B27" s="157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7" t="s">
        <v>278</v>
      </c>
      <c r="B28" s="157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60" t="s">
        <v>286</v>
      </c>
      <c r="B29" s="160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7" t="s">
        <v>287</v>
      </c>
      <c r="B30" s="157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7" t="s">
        <v>288</v>
      </c>
      <c r="B31" s="157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9" t="s">
        <v>296</v>
      </c>
      <c r="B33" s="159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9" t="s">
        <v>297</v>
      </c>
      <c r="B34" s="159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9" t="s">
        <v>298</v>
      </c>
      <c r="B35" s="159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x14ac:dyDescent="0.25">
      <c r="A36" s="157" t="s">
        <v>299</v>
      </c>
      <c r="B36" s="157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x14ac:dyDescent="0.25">
      <c r="A37" s="157" t="s">
        <v>300</v>
      </c>
      <c r="B37" s="157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9" t="s">
        <v>301</v>
      </c>
      <c r="B38" s="159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7" t="s">
        <v>302</v>
      </c>
      <c r="B39" s="157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7" t="s">
        <v>303</v>
      </c>
      <c r="B40" s="157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9" t="s">
        <v>319</v>
      </c>
      <c r="B41" s="159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x14ac:dyDescent="0.25">
      <c r="A42" s="159" t="s">
        <v>326</v>
      </c>
      <c r="B42" s="159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7" t="s">
        <v>327</v>
      </c>
      <c r="B43" s="157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x14ac:dyDescent="0.25">
      <c r="A44" s="159" t="s">
        <v>387</v>
      </c>
      <c r="B44" s="159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9" t="s">
        <v>388</v>
      </c>
      <c r="B45" s="159"/>
      <c r="C45" s="24" t="s">
        <v>13</v>
      </c>
      <c r="D45" s="24" t="s">
        <v>329</v>
      </c>
      <c r="E45" s="58">
        <v>1500000</v>
      </c>
      <c r="F45" s="58"/>
      <c r="G45" s="58"/>
      <c r="H45" s="58">
        <f t="shared" si="5"/>
        <v>1500000</v>
      </c>
    </row>
    <row r="46" spans="1:8" ht="25.5" x14ac:dyDescent="0.25">
      <c r="A46" s="159" t="s">
        <v>389</v>
      </c>
      <c r="B46" s="159"/>
      <c r="C46" s="24" t="s">
        <v>330</v>
      </c>
      <c r="D46" s="24" t="s">
        <v>331</v>
      </c>
      <c r="E46" s="58"/>
      <c r="F46" s="58"/>
      <c r="G46" s="58"/>
      <c r="H46" s="58">
        <f t="shared" si="5"/>
        <v>0</v>
      </c>
    </row>
    <row r="47" spans="1:8" x14ac:dyDescent="0.25">
      <c r="A47" s="159" t="s">
        <v>390</v>
      </c>
      <c r="B47" s="159"/>
      <c r="C47" s="24" t="s">
        <v>14</v>
      </c>
      <c r="D47" s="24" t="s">
        <v>332</v>
      </c>
      <c r="E47" s="58"/>
      <c r="F47" s="58"/>
      <c r="G47" s="58"/>
      <c r="H47" s="58">
        <f t="shared" si="5"/>
        <v>0</v>
      </c>
    </row>
    <row r="48" spans="1:8" x14ac:dyDescent="0.25">
      <c r="A48" s="159" t="s">
        <v>391</v>
      </c>
      <c r="B48" s="159"/>
      <c r="C48" s="24" t="s">
        <v>15</v>
      </c>
      <c r="D48" s="24" t="s">
        <v>333</v>
      </c>
      <c r="E48" s="58">
        <v>6305512</v>
      </c>
      <c r="F48" s="58"/>
      <c r="G48" s="58"/>
      <c r="H48" s="58">
        <f t="shared" si="5"/>
        <v>6305512</v>
      </c>
    </row>
    <row r="49" spans="1:8" ht="25.5" x14ac:dyDescent="0.25">
      <c r="A49" s="159" t="s">
        <v>392</v>
      </c>
      <c r="B49" s="159"/>
      <c r="C49" s="24" t="s">
        <v>334</v>
      </c>
      <c r="D49" s="24" t="s">
        <v>335</v>
      </c>
      <c r="E49" s="58">
        <v>2107488</v>
      </c>
      <c r="F49" s="58"/>
      <c r="G49" s="58"/>
      <c r="H49" s="58">
        <f t="shared" si="5"/>
        <v>2107488</v>
      </c>
    </row>
    <row r="50" spans="1:8" ht="25.5" x14ac:dyDescent="0.25">
      <c r="A50" s="159" t="s">
        <v>393</v>
      </c>
      <c r="B50" s="159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7" t="s">
        <v>394</v>
      </c>
      <c r="B51" s="157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7" t="s">
        <v>395</v>
      </c>
      <c r="B52" s="157"/>
      <c r="C52" s="53" t="s">
        <v>339</v>
      </c>
      <c r="D52" s="53" t="s">
        <v>340</v>
      </c>
      <c r="E52" s="54"/>
      <c r="F52" s="54"/>
      <c r="G52" s="54"/>
      <c r="H52" s="54">
        <f t="shared" si="5"/>
        <v>0</v>
      </c>
    </row>
    <row r="53" spans="1:8" ht="38.25" x14ac:dyDescent="0.25">
      <c r="A53" s="159" t="s">
        <v>396</v>
      </c>
      <c r="B53" s="159"/>
      <c r="C53" s="24" t="s">
        <v>341</v>
      </c>
      <c r="D53" s="24" t="s">
        <v>342</v>
      </c>
      <c r="E53" s="58">
        <f>SUM(E51:E52)</f>
        <v>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0</v>
      </c>
    </row>
    <row r="54" spans="1:8" ht="25.5" x14ac:dyDescent="0.25">
      <c r="A54" s="157" t="s">
        <v>397</v>
      </c>
      <c r="B54" s="157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7" t="s">
        <v>398</v>
      </c>
      <c r="B55" s="157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9" t="s">
        <v>399</v>
      </c>
      <c r="B56" s="159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9" t="s">
        <v>400</v>
      </c>
      <c r="B57" s="159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9" t="s">
        <v>401</v>
      </c>
      <c r="B58" s="159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60" t="s">
        <v>402</v>
      </c>
      <c r="B59" s="160"/>
      <c r="C59" s="60" t="s">
        <v>352</v>
      </c>
      <c r="D59" s="60" t="s">
        <v>353</v>
      </c>
      <c r="E59" s="61">
        <f>E44+E45+E46+E47+E48+E49+E50+E53+E56+E57+E58</f>
        <v>9913000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9913000</v>
      </c>
    </row>
    <row r="60" spans="1:8" x14ac:dyDescent="0.25">
      <c r="A60" s="157" t="s">
        <v>403</v>
      </c>
      <c r="B60" s="157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7" t="s">
        <v>404</v>
      </c>
      <c r="B61" s="157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x14ac:dyDescent="0.25">
      <c r="A62" s="157" t="s">
        <v>405</v>
      </c>
      <c r="B62" s="157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7" t="s">
        <v>406</v>
      </c>
      <c r="B63" s="157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7" t="s">
        <v>407</v>
      </c>
      <c r="B64" s="157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60" t="s">
        <v>408</v>
      </c>
      <c r="B65" s="160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9" t="s">
        <v>409</v>
      </c>
      <c r="B66" s="159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9" t="s">
        <v>410</v>
      </c>
      <c r="B67" s="159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9" t="s">
        <v>411</v>
      </c>
      <c r="B68" s="159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9" t="s">
        <v>412</v>
      </c>
      <c r="B69" s="159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9" t="s">
        <v>413</v>
      </c>
      <c r="B70" s="159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60" t="s">
        <v>414</v>
      </c>
      <c r="B71" s="160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7" t="s">
        <v>415</v>
      </c>
      <c r="B72" s="157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7" t="s">
        <v>416</v>
      </c>
      <c r="B73" s="157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7" t="s">
        <v>417</v>
      </c>
      <c r="B74" s="157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7" t="s">
        <v>418</v>
      </c>
      <c r="B75" s="157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7" t="s">
        <v>419</v>
      </c>
      <c r="B76" s="157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60" t="s">
        <v>420</v>
      </c>
      <c r="B77" s="160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8" t="s">
        <v>421</v>
      </c>
      <c r="B78" s="158"/>
      <c r="C78" s="64" t="s">
        <v>385</v>
      </c>
      <c r="D78" s="64" t="s">
        <v>386</v>
      </c>
      <c r="E78" s="65">
        <f>E23+E29+E43+E59+E65+E71+E77</f>
        <v>9913000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9913000</v>
      </c>
    </row>
    <row r="79" spans="1:8" ht="25.5" x14ac:dyDescent="0.25">
      <c r="A79" s="157" t="s">
        <v>422</v>
      </c>
      <c r="B79" s="157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7" t="s">
        <v>485</v>
      </c>
      <c r="B80" s="157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7" t="s">
        <v>486</v>
      </c>
      <c r="B81" s="157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9" t="s">
        <v>487</v>
      </c>
      <c r="B82" s="159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7" t="s">
        <v>488</v>
      </c>
      <c r="B83" s="157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7" t="s">
        <v>489</v>
      </c>
      <c r="B84" s="157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7" t="s">
        <v>490</v>
      </c>
      <c r="B85" s="157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7" t="s">
        <v>491</v>
      </c>
      <c r="B86" s="157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9" t="s">
        <v>492</v>
      </c>
      <c r="B87" s="159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7" t="s">
        <v>493</v>
      </c>
      <c r="B88" s="157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7" t="s">
        <v>494</v>
      </c>
      <c r="B89" s="157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9" t="s">
        <v>495</v>
      </c>
      <c r="B90" s="159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9" t="s">
        <v>496</v>
      </c>
      <c r="B91" s="159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9" t="s">
        <v>497</v>
      </c>
      <c r="B92" s="159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9" t="s">
        <v>498</v>
      </c>
      <c r="B93" s="159"/>
      <c r="C93" s="24" t="s">
        <v>459</v>
      </c>
      <c r="D93" s="24" t="s">
        <v>460</v>
      </c>
      <c r="E93" s="58">
        <v>316956118</v>
      </c>
      <c r="F93" s="58"/>
      <c r="G93" s="58"/>
      <c r="H93" s="58">
        <f t="shared" si="5"/>
        <v>316956118</v>
      </c>
    </row>
    <row r="94" spans="1:8" ht="25.5" x14ac:dyDescent="0.25">
      <c r="A94" s="159" t="s">
        <v>499</v>
      </c>
      <c r="B94" s="159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9" t="s">
        <v>500</v>
      </c>
      <c r="B95" s="159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7" t="s">
        <v>501</v>
      </c>
      <c r="B96" s="157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7" t="s">
        <v>505</v>
      </c>
      <c r="B97" s="157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9" t="s">
        <v>506</v>
      </c>
      <c r="B98" s="159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60" t="s">
        <v>509</v>
      </c>
      <c r="B99" s="160"/>
      <c r="C99" s="60" t="s">
        <v>508</v>
      </c>
      <c r="D99" s="60" t="s">
        <v>470</v>
      </c>
      <c r="E99" s="61">
        <f>E82+E87+E90+E91+E92+E93+E94+E95+E98</f>
        <v>316956118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316956118</v>
      </c>
    </row>
    <row r="100" spans="1:8" ht="38.25" x14ac:dyDescent="0.25">
      <c r="A100" s="159" t="s">
        <v>510</v>
      </c>
      <c r="B100" s="159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9" t="s">
        <v>511</v>
      </c>
      <c r="B101" s="159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9" t="s">
        <v>512</v>
      </c>
      <c r="B102" s="159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9" t="s">
        <v>513</v>
      </c>
      <c r="B103" s="159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9" t="s">
        <v>514</v>
      </c>
      <c r="B104" s="159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60" t="s">
        <v>515</v>
      </c>
      <c r="B105" s="160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60" t="s">
        <v>516</v>
      </c>
      <c r="B106" s="160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60" t="s">
        <v>517</v>
      </c>
      <c r="B107" s="160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8" t="s">
        <v>518</v>
      </c>
      <c r="B108" s="158"/>
      <c r="C108" s="64" t="s">
        <v>520</v>
      </c>
      <c r="D108" s="64" t="s">
        <v>484</v>
      </c>
      <c r="E108" s="65">
        <f>E99+E105+E106+E107</f>
        <v>316956118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316956118</v>
      </c>
    </row>
    <row r="109" spans="1:8" ht="21.75" customHeight="1" x14ac:dyDescent="0.25">
      <c r="A109" s="171" t="s">
        <v>521</v>
      </c>
      <c r="B109" s="171"/>
      <c r="C109" s="70" t="s">
        <v>522</v>
      </c>
      <c r="D109" s="70" t="s">
        <v>523</v>
      </c>
      <c r="E109" s="71">
        <f>E78+E108</f>
        <v>326869118</v>
      </c>
      <c r="F109" s="71">
        <f t="shared" ref="F109:H109" si="23">F78+F108</f>
        <v>0</v>
      </c>
      <c r="G109" s="71">
        <f t="shared" si="23"/>
        <v>0</v>
      </c>
      <c r="H109" s="71">
        <f t="shared" si="23"/>
        <v>326869118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70"/>
      <c r="B113" s="170"/>
      <c r="C113" s="15"/>
      <c r="D113" s="15"/>
      <c r="E113" s="14"/>
      <c r="F113" s="14"/>
      <c r="G113" s="14"/>
      <c r="H113" s="14"/>
    </row>
    <row r="114" spans="1:9" x14ac:dyDescent="0.25">
      <c r="A114" s="158" t="s">
        <v>52</v>
      </c>
      <c r="B114" s="158"/>
      <c r="C114" s="165" t="s">
        <v>818</v>
      </c>
      <c r="D114" s="165"/>
      <c r="E114" s="165"/>
      <c r="F114" s="165"/>
      <c r="G114" s="165"/>
      <c r="H114" s="165"/>
    </row>
    <row r="115" spans="1:9" x14ac:dyDescent="0.25">
      <c r="A115" s="158" t="s">
        <v>182</v>
      </c>
      <c r="B115" s="158"/>
      <c r="C115" s="168" t="s">
        <v>183</v>
      </c>
      <c r="D115" s="64"/>
      <c r="E115" s="166" t="str">
        <f>E6</f>
        <v>2020. évi eredeti előirányzat</v>
      </c>
      <c r="F115" s="166"/>
      <c r="G115" s="166"/>
      <c r="H115" s="166"/>
    </row>
    <row r="116" spans="1:9" ht="25.5" x14ac:dyDescent="0.25">
      <c r="A116" s="158"/>
      <c r="B116" s="158"/>
      <c r="C116" s="168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8">
        <v>1</v>
      </c>
      <c r="B117" s="158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2" t="s">
        <v>51</v>
      </c>
      <c r="B118" s="172"/>
      <c r="C118" s="172"/>
      <c r="D118" s="172"/>
      <c r="E118" s="172"/>
      <c r="F118" s="172"/>
      <c r="G118" s="172"/>
      <c r="H118" s="172"/>
    </row>
    <row r="119" spans="1:9" x14ac:dyDescent="0.25">
      <c r="A119" s="157" t="s">
        <v>255</v>
      </c>
      <c r="B119" s="157"/>
      <c r="C119" s="53" t="s">
        <v>427</v>
      </c>
      <c r="D119" s="53" t="s">
        <v>423</v>
      </c>
      <c r="E119" s="54">
        <v>205860745</v>
      </c>
      <c r="F119" s="54"/>
      <c r="G119" s="54"/>
      <c r="H119" s="54">
        <f t="shared" ref="H119:H140" si="24">E119+F119+G119</f>
        <v>205860745</v>
      </c>
    </row>
    <row r="120" spans="1:9" ht="25.5" x14ac:dyDescent="0.25">
      <c r="A120" s="157" t="s">
        <v>256</v>
      </c>
      <c r="B120" s="157"/>
      <c r="C120" s="53" t="s">
        <v>424</v>
      </c>
      <c r="D120" s="53" t="s">
        <v>425</v>
      </c>
      <c r="E120" s="54">
        <v>40075133</v>
      </c>
      <c r="F120" s="54"/>
      <c r="G120" s="54"/>
      <c r="H120" s="54">
        <f t="shared" si="24"/>
        <v>40075133</v>
      </c>
    </row>
    <row r="121" spans="1:9" x14ac:dyDescent="0.25">
      <c r="A121" s="157" t="s">
        <v>257</v>
      </c>
      <c r="B121" s="157"/>
      <c r="C121" s="53" t="s">
        <v>57</v>
      </c>
      <c r="D121" s="53" t="s">
        <v>426</v>
      </c>
      <c r="E121" s="54">
        <v>78278940</v>
      </c>
      <c r="F121" s="54"/>
      <c r="G121" s="54"/>
      <c r="H121" s="54">
        <f t="shared" si="24"/>
        <v>78278940</v>
      </c>
    </row>
    <row r="122" spans="1:9" x14ac:dyDescent="0.25">
      <c r="A122" s="157" t="s">
        <v>258</v>
      </c>
      <c r="B122" s="157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x14ac:dyDescent="0.25">
      <c r="A123" s="157" t="s">
        <v>259</v>
      </c>
      <c r="B123" s="157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x14ac:dyDescent="0.25">
      <c r="A124" s="157" t="s">
        <v>260</v>
      </c>
      <c r="B124" s="157"/>
      <c r="C124" s="53" t="s">
        <v>432</v>
      </c>
      <c r="D124" s="53" t="s">
        <v>431</v>
      </c>
      <c r="E124" s="54">
        <v>749300</v>
      </c>
      <c r="F124" s="54"/>
      <c r="G124" s="54"/>
      <c r="H124" s="54">
        <f t="shared" si="24"/>
        <v>749300</v>
      </c>
    </row>
    <row r="125" spans="1:9" x14ac:dyDescent="0.25">
      <c r="A125" s="157" t="s">
        <v>261</v>
      </c>
      <c r="B125" s="157"/>
      <c r="C125" s="53" t="s">
        <v>37</v>
      </c>
      <c r="D125" s="53" t="s">
        <v>433</v>
      </c>
      <c r="E125" s="54">
        <v>1905000</v>
      </c>
      <c r="F125" s="54"/>
      <c r="G125" s="54"/>
      <c r="H125" s="54">
        <f t="shared" si="24"/>
        <v>1905000</v>
      </c>
    </row>
    <row r="126" spans="1:9" x14ac:dyDescent="0.25">
      <c r="A126" s="157" t="s">
        <v>263</v>
      </c>
      <c r="B126" s="157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8" t="s">
        <v>264</v>
      </c>
      <c r="B127" s="158"/>
      <c r="C127" s="64" t="s">
        <v>437</v>
      </c>
      <c r="D127" s="64" t="s">
        <v>436</v>
      </c>
      <c r="E127" s="65">
        <f>SUM(E119:E126)</f>
        <v>326869118</v>
      </c>
      <c r="F127" s="65">
        <f t="shared" ref="F127:H127" si="25">SUM(F119:F126)</f>
        <v>0</v>
      </c>
      <c r="G127" s="65">
        <f t="shared" si="25"/>
        <v>0</v>
      </c>
      <c r="H127" s="65">
        <f t="shared" si="25"/>
        <v>326869118</v>
      </c>
    </row>
    <row r="128" spans="1:9" ht="25.5" x14ac:dyDescent="0.25">
      <c r="A128" s="157" t="s">
        <v>265</v>
      </c>
      <c r="B128" s="157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7" t="s">
        <v>266</v>
      </c>
      <c r="B129" s="157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7" t="s">
        <v>267</v>
      </c>
      <c r="B130" s="157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7" t="s">
        <v>268</v>
      </c>
      <c r="B131" s="157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7" t="s">
        <v>192</v>
      </c>
      <c r="B132" s="157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7" t="s">
        <v>275</v>
      </c>
      <c r="B133" s="157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7" t="s">
        <v>276</v>
      </c>
      <c r="B134" s="157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7" t="s">
        <v>277</v>
      </c>
      <c r="B135" s="157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7" t="s">
        <v>278</v>
      </c>
      <c r="B136" s="157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60" t="s">
        <v>286</v>
      </c>
      <c r="B137" s="160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x14ac:dyDescent="0.25">
      <c r="A138" s="160" t="s">
        <v>287</v>
      </c>
      <c r="B138" s="160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60" t="s">
        <v>288</v>
      </c>
      <c r="B139" s="160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60" t="s">
        <v>293</v>
      </c>
      <c r="B140" s="160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8" t="s">
        <v>296</v>
      </c>
      <c r="B141" s="158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x14ac:dyDescent="0.25">
      <c r="A142" s="171" t="s">
        <v>297</v>
      </c>
      <c r="B142" s="171"/>
      <c r="C142" s="70" t="s">
        <v>549</v>
      </c>
      <c r="D142" s="70" t="s">
        <v>550</v>
      </c>
      <c r="E142" s="71">
        <f>E127+E141</f>
        <v>326869118</v>
      </c>
      <c r="F142" s="71">
        <f t="shared" ref="F142:H142" si="28">F127+F141</f>
        <v>0</v>
      </c>
      <c r="G142" s="71">
        <f t="shared" si="28"/>
        <v>0</v>
      </c>
      <c r="H142" s="71">
        <f t="shared" si="28"/>
        <v>326869118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9">
        <v>8</v>
      </c>
      <c r="F145" s="200"/>
      <c r="G145" s="200"/>
      <c r="H145" s="201"/>
    </row>
    <row r="146" spans="1:8" x14ac:dyDescent="0.25">
      <c r="A146" s="202"/>
      <c r="B146" s="203"/>
      <c r="C146" s="204"/>
      <c r="D146" s="49"/>
      <c r="E146" s="199"/>
      <c r="F146" s="200"/>
      <c r="G146" s="200"/>
      <c r="H146" s="201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C114:H114"/>
    <mergeCell ref="A146:C146"/>
    <mergeCell ref="E146:H146"/>
    <mergeCell ref="A139:B139"/>
    <mergeCell ref="A140:B140"/>
    <mergeCell ref="A141:B141"/>
    <mergeCell ref="A142:B142"/>
    <mergeCell ref="E145:H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5:B116"/>
    <mergeCell ref="C115:C116"/>
    <mergeCell ref="E115:H115"/>
    <mergeCell ref="A117:B117"/>
    <mergeCell ref="A118:H118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:B8"/>
    <mergeCell ref="A9:H9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3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4" t="s">
        <v>558</v>
      </c>
      <c r="B2" s="164"/>
      <c r="C2" s="164"/>
      <c r="D2" s="164"/>
      <c r="E2" s="164"/>
      <c r="F2" s="164"/>
      <c r="G2" s="164"/>
      <c r="H2" s="164"/>
    </row>
    <row r="3" spans="1:8" x14ac:dyDescent="0.25">
      <c r="A3" s="158" t="s">
        <v>52</v>
      </c>
      <c r="B3" s="158"/>
      <c r="C3" s="165" t="s">
        <v>557</v>
      </c>
      <c r="D3" s="165"/>
      <c r="E3" s="165"/>
      <c r="F3" s="165"/>
      <c r="G3" s="165"/>
      <c r="H3" s="165"/>
    </row>
    <row r="4" spans="1:8" x14ac:dyDescent="0.25">
      <c r="A4" s="158" t="s">
        <v>180</v>
      </c>
      <c r="B4" s="158"/>
      <c r="C4" s="166" t="s">
        <v>181</v>
      </c>
      <c r="D4" s="166"/>
      <c r="E4" s="166"/>
      <c r="F4" s="166"/>
      <c r="G4" s="166"/>
      <c r="H4" s="166"/>
    </row>
    <row r="5" spans="1:8" x14ac:dyDescent="0.25">
      <c r="A5" s="167"/>
      <c r="B5" s="167"/>
      <c r="C5" s="66"/>
      <c r="D5" s="66"/>
      <c r="E5" s="67"/>
      <c r="F5" s="67"/>
      <c r="G5" s="67"/>
      <c r="H5" s="74"/>
    </row>
    <row r="6" spans="1:8" x14ac:dyDescent="0.25">
      <c r="A6" s="158" t="s">
        <v>182</v>
      </c>
      <c r="B6" s="158"/>
      <c r="C6" s="168" t="s">
        <v>183</v>
      </c>
      <c r="D6" s="64"/>
      <c r="E6" s="166" t="s">
        <v>244</v>
      </c>
      <c r="F6" s="166"/>
      <c r="G6" s="166"/>
      <c r="H6" s="169"/>
    </row>
    <row r="7" spans="1:8" ht="25.5" x14ac:dyDescent="0.25">
      <c r="A7" s="158"/>
      <c r="B7" s="158"/>
      <c r="C7" s="168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8">
        <v>1</v>
      </c>
      <c r="B8" s="158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1" t="s">
        <v>50</v>
      </c>
      <c r="B9" s="161"/>
      <c r="C9" s="161"/>
      <c r="D9" s="161"/>
      <c r="E9" s="161"/>
      <c r="F9" s="161"/>
      <c r="G9" s="161"/>
      <c r="H9" s="161"/>
    </row>
    <row r="11" spans="1:8" ht="38.25" x14ac:dyDescent="0.25">
      <c r="A11" s="157" t="s">
        <v>255</v>
      </c>
      <c r="B11" s="157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7" t="s">
        <v>256</v>
      </c>
      <c r="B12" s="157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7" t="s">
        <v>257</v>
      </c>
      <c r="B13" s="157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7" t="s">
        <v>258</v>
      </c>
      <c r="B14" s="157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7" t="s">
        <v>259</v>
      </c>
      <c r="B15" s="157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2" t="s">
        <v>260</v>
      </c>
      <c r="B16" s="163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9" t="s">
        <v>261</v>
      </c>
      <c r="B17" s="159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x14ac:dyDescent="0.25">
      <c r="A18" s="159" t="s">
        <v>263</v>
      </c>
      <c r="B18" s="159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9" t="s">
        <v>264</v>
      </c>
      <c r="B19" s="159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9" t="s">
        <v>265</v>
      </c>
      <c r="B20" s="159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9" t="s">
        <v>266</v>
      </c>
      <c r="B21" s="159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9" t="s">
        <v>267</v>
      </c>
      <c r="B22" s="159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60" t="s">
        <v>268</v>
      </c>
      <c r="B23" s="160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7" t="s">
        <v>192</v>
      </c>
      <c r="B24" s="157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7" t="s">
        <v>275</v>
      </c>
      <c r="B25" s="157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7" t="s">
        <v>276</v>
      </c>
      <c r="B26" s="157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7" t="s">
        <v>277</v>
      </c>
      <c r="B27" s="157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7" t="s">
        <v>278</v>
      </c>
      <c r="B28" s="157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60" t="s">
        <v>286</v>
      </c>
      <c r="B29" s="160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7" t="s">
        <v>287</v>
      </c>
      <c r="B30" s="157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7" t="s">
        <v>288</v>
      </c>
      <c r="B31" s="157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9" t="s">
        <v>296</v>
      </c>
      <c r="B33" s="159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9" t="s">
        <v>297</v>
      </c>
      <c r="B34" s="159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9" t="s">
        <v>298</v>
      </c>
      <c r="B35" s="159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x14ac:dyDescent="0.25">
      <c r="A36" s="157" t="s">
        <v>299</v>
      </c>
      <c r="B36" s="157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x14ac:dyDescent="0.25">
      <c r="A37" s="157" t="s">
        <v>300</v>
      </c>
      <c r="B37" s="157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9" t="s">
        <v>301</v>
      </c>
      <c r="B38" s="159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7" t="s">
        <v>302</v>
      </c>
      <c r="B39" s="157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7" t="s">
        <v>303</v>
      </c>
      <c r="B40" s="157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9" t="s">
        <v>319</v>
      </c>
      <c r="B41" s="159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x14ac:dyDescent="0.25">
      <c r="A42" s="159" t="s">
        <v>326</v>
      </c>
      <c r="B42" s="159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7" t="s">
        <v>327</v>
      </c>
      <c r="B43" s="157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x14ac:dyDescent="0.25">
      <c r="A44" s="159" t="s">
        <v>387</v>
      </c>
      <c r="B44" s="159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9" t="s">
        <v>388</v>
      </c>
      <c r="B45" s="159"/>
      <c r="C45" s="24" t="s">
        <v>13</v>
      </c>
      <c r="D45" s="24" t="s">
        <v>329</v>
      </c>
      <c r="E45" s="58">
        <v>250000</v>
      </c>
      <c r="F45" s="58"/>
      <c r="G45" s="58"/>
      <c r="H45" s="58">
        <f t="shared" si="5"/>
        <v>250000</v>
      </c>
    </row>
    <row r="46" spans="1:8" ht="25.5" x14ac:dyDescent="0.25">
      <c r="A46" s="159" t="s">
        <v>389</v>
      </c>
      <c r="B46" s="159"/>
      <c r="C46" s="24" t="s">
        <v>330</v>
      </c>
      <c r="D46" s="24" t="s">
        <v>331</v>
      </c>
      <c r="E46" s="58"/>
      <c r="F46" s="58"/>
      <c r="G46" s="58"/>
      <c r="H46" s="58">
        <f t="shared" si="5"/>
        <v>0</v>
      </c>
    </row>
    <row r="47" spans="1:8" x14ac:dyDescent="0.25">
      <c r="A47" s="159" t="s">
        <v>390</v>
      </c>
      <c r="B47" s="159"/>
      <c r="C47" s="24" t="s">
        <v>14</v>
      </c>
      <c r="D47" s="24" t="s">
        <v>332</v>
      </c>
      <c r="E47" s="58"/>
      <c r="F47" s="58"/>
      <c r="G47" s="58"/>
      <c r="H47" s="58">
        <f t="shared" si="5"/>
        <v>0</v>
      </c>
    </row>
    <row r="48" spans="1:8" x14ac:dyDescent="0.25">
      <c r="A48" s="159" t="s">
        <v>391</v>
      </c>
      <c r="B48" s="159"/>
      <c r="C48" s="24" t="s">
        <v>15</v>
      </c>
      <c r="D48" s="24" t="s">
        <v>333</v>
      </c>
      <c r="E48" s="58"/>
      <c r="F48" s="58"/>
      <c r="G48" s="58"/>
      <c r="H48" s="58">
        <f t="shared" si="5"/>
        <v>0</v>
      </c>
    </row>
    <row r="49" spans="1:8" ht="25.5" x14ac:dyDescent="0.25">
      <c r="A49" s="159" t="s">
        <v>392</v>
      </c>
      <c r="B49" s="159"/>
      <c r="C49" s="24" t="s">
        <v>334</v>
      </c>
      <c r="D49" s="24" t="s">
        <v>335</v>
      </c>
      <c r="E49" s="58"/>
      <c r="F49" s="58"/>
      <c r="G49" s="58"/>
      <c r="H49" s="58">
        <f t="shared" si="5"/>
        <v>0</v>
      </c>
    </row>
    <row r="50" spans="1:8" ht="25.5" x14ac:dyDescent="0.25">
      <c r="A50" s="159" t="s">
        <v>393</v>
      </c>
      <c r="B50" s="159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7" t="s">
        <v>394</v>
      </c>
      <c r="B51" s="157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7" t="s">
        <v>395</v>
      </c>
      <c r="B52" s="157"/>
      <c r="C52" s="53" t="s">
        <v>339</v>
      </c>
      <c r="D52" s="53" t="s">
        <v>340</v>
      </c>
      <c r="E52" s="54"/>
      <c r="F52" s="54"/>
      <c r="G52" s="54"/>
      <c r="H52" s="54">
        <f t="shared" si="5"/>
        <v>0</v>
      </c>
    </row>
    <row r="53" spans="1:8" ht="38.25" x14ac:dyDescent="0.25">
      <c r="A53" s="159" t="s">
        <v>396</v>
      </c>
      <c r="B53" s="159"/>
      <c r="C53" s="24" t="s">
        <v>341</v>
      </c>
      <c r="D53" s="24" t="s">
        <v>342</v>
      </c>
      <c r="E53" s="58">
        <f>SUM(E51:E52)</f>
        <v>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0</v>
      </c>
    </row>
    <row r="54" spans="1:8" ht="25.5" x14ac:dyDescent="0.25">
      <c r="A54" s="157" t="s">
        <v>397</v>
      </c>
      <c r="B54" s="157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7" t="s">
        <v>398</v>
      </c>
      <c r="B55" s="157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9" t="s">
        <v>399</v>
      </c>
      <c r="B56" s="159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9" t="s">
        <v>400</v>
      </c>
      <c r="B57" s="159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9" t="s">
        <v>401</v>
      </c>
      <c r="B58" s="159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60" t="s">
        <v>402</v>
      </c>
      <c r="B59" s="160"/>
      <c r="C59" s="60" t="s">
        <v>352</v>
      </c>
      <c r="D59" s="60" t="s">
        <v>353</v>
      </c>
      <c r="E59" s="61">
        <f>E44+E45+E46+E47+E48+E49+E50+E53+E56+E57+E58</f>
        <v>250000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250000</v>
      </c>
    </row>
    <row r="60" spans="1:8" x14ac:dyDescent="0.25">
      <c r="A60" s="157" t="s">
        <v>403</v>
      </c>
      <c r="B60" s="157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7" t="s">
        <v>404</v>
      </c>
      <c r="B61" s="157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x14ac:dyDescent="0.25">
      <c r="A62" s="157" t="s">
        <v>405</v>
      </c>
      <c r="B62" s="157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7" t="s">
        <v>406</v>
      </c>
      <c r="B63" s="157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7" t="s">
        <v>407</v>
      </c>
      <c r="B64" s="157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60" t="s">
        <v>408</v>
      </c>
      <c r="B65" s="160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9" t="s">
        <v>409</v>
      </c>
      <c r="B66" s="159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9" t="s">
        <v>410</v>
      </c>
      <c r="B67" s="159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9" t="s">
        <v>411</v>
      </c>
      <c r="B68" s="159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9" t="s">
        <v>412</v>
      </c>
      <c r="B69" s="159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9" t="s">
        <v>413</v>
      </c>
      <c r="B70" s="159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60" t="s">
        <v>414</v>
      </c>
      <c r="B71" s="160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7" t="s">
        <v>415</v>
      </c>
      <c r="B72" s="157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7" t="s">
        <v>416</v>
      </c>
      <c r="B73" s="157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7" t="s">
        <v>417</v>
      </c>
      <c r="B74" s="157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7" t="s">
        <v>418</v>
      </c>
      <c r="B75" s="157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7" t="s">
        <v>419</v>
      </c>
      <c r="B76" s="157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60" t="s">
        <v>420</v>
      </c>
      <c r="B77" s="160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8" t="s">
        <v>421</v>
      </c>
      <c r="B78" s="158"/>
      <c r="C78" s="64" t="s">
        <v>385</v>
      </c>
      <c r="D78" s="64" t="s">
        <v>386</v>
      </c>
      <c r="E78" s="65">
        <f>E23+E29+E43+E59+E65+E71+E77</f>
        <v>250000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250000</v>
      </c>
    </row>
    <row r="79" spans="1:8" ht="25.5" x14ac:dyDescent="0.25">
      <c r="A79" s="157" t="s">
        <v>422</v>
      </c>
      <c r="B79" s="157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7" t="s">
        <v>485</v>
      </c>
      <c r="B80" s="157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7" t="s">
        <v>486</v>
      </c>
      <c r="B81" s="157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9" t="s">
        <v>487</v>
      </c>
      <c r="B82" s="159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7" t="s">
        <v>488</v>
      </c>
      <c r="B83" s="157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7" t="s">
        <v>489</v>
      </c>
      <c r="B84" s="157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7" t="s">
        <v>490</v>
      </c>
      <c r="B85" s="157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7" t="s">
        <v>491</v>
      </c>
      <c r="B86" s="157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9" t="s">
        <v>492</v>
      </c>
      <c r="B87" s="159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7" t="s">
        <v>493</v>
      </c>
      <c r="B88" s="157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7" t="s">
        <v>494</v>
      </c>
      <c r="B89" s="157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9" t="s">
        <v>495</v>
      </c>
      <c r="B90" s="159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9" t="s">
        <v>496</v>
      </c>
      <c r="B91" s="159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9" t="s">
        <v>497</v>
      </c>
      <c r="B92" s="159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9" t="s">
        <v>498</v>
      </c>
      <c r="B93" s="159"/>
      <c r="C93" s="24" t="s">
        <v>459</v>
      </c>
      <c r="D93" s="24" t="s">
        <v>460</v>
      </c>
      <c r="E93" s="58">
        <v>14512090</v>
      </c>
      <c r="F93" s="58"/>
      <c r="G93" s="58"/>
      <c r="H93" s="58">
        <f t="shared" si="5"/>
        <v>14512090</v>
      </c>
    </row>
    <row r="94" spans="1:8" ht="25.5" x14ac:dyDescent="0.25">
      <c r="A94" s="159" t="s">
        <v>499</v>
      </c>
      <c r="B94" s="159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9" t="s">
        <v>500</v>
      </c>
      <c r="B95" s="159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7" t="s">
        <v>501</v>
      </c>
      <c r="B96" s="157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7" t="s">
        <v>505</v>
      </c>
      <c r="B97" s="157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9" t="s">
        <v>506</v>
      </c>
      <c r="B98" s="159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60" t="s">
        <v>509</v>
      </c>
      <c r="B99" s="160"/>
      <c r="C99" s="60" t="s">
        <v>508</v>
      </c>
      <c r="D99" s="60" t="s">
        <v>470</v>
      </c>
      <c r="E99" s="61">
        <f>E82+E87+E90+E91+E92+E93+E94+E95+E98</f>
        <v>14512090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14512090</v>
      </c>
    </row>
    <row r="100" spans="1:8" ht="38.25" x14ac:dyDescent="0.25">
      <c r="A100" s="159" t="s">
        <v>510</v>
      </c>
      <c r="B100" s="159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9" t="s">
        <v>511</v>
      </c>
      <c r="B101" s="159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9" t="s">
        <v>512</v>
      </c>
      <c r="B102" s="159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9" t="s">
        <v>513</v>
      </c>
      <c r="B103" s="159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9" t="s">
        <v>514</v>
      </c>
      <c r="B104" s="159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60" t="s">
        <v>515</v>
      </c>
      <c r="B105" s="160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60" t="s">
        <v>516</v>
      </c>
      <c r="B106" s="160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60" t="s">
        <v>517</v>
      </c>
      <c r="B107" s="160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8" t="s">
        <v>518</v>
      </c>
      <c r="B108" s="158"/>
      <c r="C108" s="64" t="s">
        <v>520</v>
      </c>
      <c r="D108" s="64" t="s">
        <v>484</v>
      </c>
      <c r="E108" s="65">
        <f>E99+E105+E106+E107</f>
        <v>14512090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14512090</v>
      </c>
    </row>
    <row r="109" spans="1:8" ht="21.75" customHeight="1" x14ac:dyDescent="0.25">
      <c r="A109" s="171" t="s">
        <v>521</v>
      </c>
      <c r="B109" s="171"/>
      <c r="C109" s="70" t="s">
        <v>522</v>
      </c>
      <c r="D109" s="70" t="s">
        <v>523</v>
      </c>
      <c r="E109" s="71">
        <f>E78+E108</f>
        <v>14762090</v>
      </c>
      <c r="F109" s="71">
        <f t="shared" ref="F109:H109" si="23">F78+F108</f>
        <v>0</v>
      </c>
      <c r="G109" s="71">
        <f t="shared" si="23"/>
        <v>0</v>
      </c>
      <c r="H109" s="71">
        <f t="shared" si="23"/>
        <v>14762090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70"/>
      <c r="B113" s="170"/>
      <c r="C113" s="15"/>
      <c r="D113" s="15"/>
      <c r="E113" s="14"/>
      <c r="F113" s="14"/>
      <c r="G113" s="14"/>
      <c r="H113" s="14"/>
    </row>
    <row r="114" spans="1:9" x14ac:dyDescent="0.25">
      <c r="A114" s="158" t="s">
        <v>52</v>
      </c>
      <c r="B114" s="158"/>
      <c r="C114" s="165" t="s">
        <v>557</v>
      </c>
      <c r="D114" s="165"/>
      <c r="E114" s="165"/>
      <c r="F114" s="165"/>
      <c r="G114" s="165"/>
      <c r="H114" s="165"/>
    </row>
    <row r="115" spans="1:9" x14ac:dyDescent="0.25">
      <c r="A115" s="158" t="s">
        <v>182</v>
      </c>
      <c r="B115" s="158"/>
      <c r="C115" s="168" t="s">
        <v>183</v>
      </c>
      <c r="D115" s="64"/>
      <c r="E115" s="166" t="str">
        <f>E6</f>
        <v>2020. évi eredeti előirányzat</v>
      </c>
      <c r="F115" s="166"/>
      <c r="G115" s="166"/>
      <c r="H115" s="166"/>
    </row>
    <row r="116" spans="1:9" ht="25.5" x14ac:dyDescent="0.25">
      <c r="A116" s="158"/>
      <c r="B116" s="158"/>
      <c r="C116" s="168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8">
        <v>1</v>
      </c>
      <c r="B117" s="158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2" t="s">
        <v>51</v>
      </c>
      <c r="B118" s="172"/>
      <c r="C118" s="172"/>
      <c r="D118" s="172"/>
      <c r="E118" s="172"/>
      <c r="F118" s="172"/>
      <c r="G118" s="172"/>
      <c r="H118" s="172"/>
    </row>
    <row r="119" spans="1:9" x14ac:dyDescent="0.25">
      <c r="A119" s="157" t="s">
        <v>255</v>
      </c>
      <c r="B119" s="157"/>
      <c r="C119" s="53" t="s">
        <v>427</v>
      </c>
      <c r="D119" s="53" t="s">
        <v>423</v>
      </c>
      <c r="E119" s="54">
        <v>7689440</v>
      </c>
      <c r="F119" s="54"/>
      <c r="G119" s="54"/>
      <c r="H119" s="54">
        <f t="shared" ref="H119:H140" si="24">E119+F119+G119</f>
        <v>7689440</v>
      </c>
    </row>
    <row r="120" spans="1:9" ht="25.5" x14ac:dyDescent="0.25">
      <c r="A120" s="157" t="s">
        <v>256</v>
      </c>
      <c r="B120" s="157"/>
      <c r="C120" s="53" t="s">
        <v>424</v>
      </c>
      <c r="D120" s="53" t="s">
        <v>425</v>
      </c>
      <c r="E120" s="54">
        <v>1371980</v>
      </c>
      <c r="F120" s="54"/>
      <c r="G120" s="54"/>
      <c r="H120" s="54">
        <f t="shared" si="24"/>
        <v>1371980</v>
      </c>
    </row>
    <row r="121" spans="1:9" x14ac:dyDescent="0.25">
      <c r="A121" s="157" t="s">
        <v>257</v>
      </c>
      <c r="B121" s="157"/>
      <c r="C121" s="53" t="s">
        <v>57</v>
      </c>
      <c r="D121" s="53" t="s">
        <v>426</v>
      </c>
      <c r="E121" s="54">
        <v>2784570</v>
      </c>
      <c r="F121" s="54"/>
      <c r="G121" s="54"/>
      <c r="H121" s="54">
        <f t="shared" si="24"/>
        <v>2784570</v>
      </c>
    </row>
    <row r="122" spans="1:9" x14ac:dyDescent="0.25">
      <c r="A122" s="157" t="s">
        <v>258</v>
      </c>
      <c r="B122" s="157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x14ac:dyDescent="0.25">
      <c r="A123" s="157" t="s">
        <v>259</v>
      </c>
      <c r="B123" s="157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x14ac:dyDescent="0.25">
      <c r="A124" s="157" t="s">
        <v>260</v>
      </c>
      <c r="B124" s="157"/>
      <c r="C124" s="53" t="s">
        <v>432</v>
      </c>
      <c r="D124" s="53" t="s">
        <v>431</v>
      </c>
      <c r="E124" s="54">
        <v>2916100</v>
      </c>
      <c r="F124" s="54"/>
      <c r="G124" s="54"/>
      <c r="H124" s="54">
        <f t="shared" si="24"/>
        <v>2916100</v>
      </c>
    </row>
    <row r="125" spans="1:9" x14ac:dyDescent="0.25">
      <c r="A125" s="157" t="s">
        <v>261</v>
      </c>
      <c r="B125" s="157"/>
      <c r="C125" s="53" t="s">
        <v>37</v>
      </c>
      <c r="D125" s="53" t="s">
        <v>433</v>
      </c>
      <c r="E125" s="54"/>
      <c r="F125" s="54"/>
      <c r="G125" s="54"/>
      <c r="H125" s="54">
        <f t="shared" si="24"/>
        <v>0</v>
      </c>
    </row>
    <row r="126" spans="1:9" x14ac:dyDescent="0.25">
      <c r="A126" s="157" t="s">
        <v>263</v>
      </c>
      <c r="B126" s="157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8" t="s">
        <v>264</v>
      </c>
      <c r="B127" s="158"/>
      <c r="C127" s="64" t="s">
        <v>437</v>
      </c>
      <c r="D127" s="64" t="s">
        <v>436</v>
      </c>
      <c r="E127" s="65">
        <f>SUM(E119:E126)</f>
        <v>14762090</v>
      </c>
      <c r="F127" s="65">
        <f t="shared" ref="F127:H127" si="25">SUM(F119:F126)</f>
        <v>0</v>
      </c>
      <c r="G127" s="65">
        <f t="shared" si="25"/>
        <v>0</v>
      </c>
      <c r="H127" s="65">
        <f t="shared" si="25"/>
        <v>14762090</v>
      </c>
    </row>
    <row r="128" spans="1:9" ht="25.5" x14ac:dyDescent="0.25">
      <c r="A128" s="157" t="s">
        <v>265</v>
      </c>
      <c r="B128" s="157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7" t="s">
        <v>266</v>
      </c>
      <c r="B129" s="157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7" t="s">
        <v>267</v>
      </c>
      <c r="B130" s="157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7" t="s">
        <v>268</v>
      </c>
      <c r="B131" s="157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7" t="s">
        <v>192</v>
      </c>
      <c r="B132" s="157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7" t="s">
        <v>275</v>
      </c>
      <c r="B133" s="157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7" t="s">
        <v>276</v>
      </c>
      <c r="B134" s="157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7" t="s">
        <v>277</v>
      </c>
      <c r="B135" s="157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7" t="s">
        <v>278</v>
      </c>
      <c r="B136" s="157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60" t="s">
        <v>286</v>
      </c>
      <c r="B137" s="160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x14ac:dyDescent="0.25">
      <c r="A138" s="160" t="s">
        <v>287</v>
      </c>
      <c r="B138" s="160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60" t="s">
        <v>288</v>
      </c>
      <c r="B139" s="160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60" t="s">
        <v>293</v>
      </c>
      <c r="B140" s="160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8" t="s">
        <v>296</v>
      </c>
      <c r="B141" s="158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x14ac:dyDescent="0.25">
      <c r="A142" s="171" t="s">
        <v>297</v>
      </c>
      <c r="B142" s="171"/>
      <c r="C142" s="70" t="s">
        <v>549</v>
      </c>
      <c r="D142" s="70" t="s">
        <v>550</v>
      </c>
      <c r="E142" s="71">
        <f>E127+E141</f>
        <v>14762090</v>
      </c>
      <c r="F142" s="71">
        <f t="shared" ref="F142:H142" si="28">F127+F141</f>
        <v>0</v>
      </c>
      <c r="G142" s="71">
        <f t="shared" si="28"/>
        <v>0</v>
      </c>
      <c r="H142" s="71">
        <f t="shared" si="28"/>
        <v>14762090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9">
        <v>8</v>
      </c>
      <c r="F145" s="200"/>
      <c r="G145" s="200"/>
      <c r="H145" s="201"/>
    </row>
    <row r="146" spans="1:8" x14ac:dyDescent="0.25">
      <c r="A146" s="202"/>
      <c r="B146" s="203"/>
      <c r="C146" s="204"/>
      <c r="D146" s="49"/>
      <c r="E146" s="199"/>
      <c r="F146" s="200"/>
      <c r="G146" s="200"/>
      <c r="H146" s="201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  <mergeCell ref="A140:B140"/>
    <mergeCell ref="A141:B141"/>
    <mergeCell ref="A142:B142"/>
    <mergeCell ref="E145:H145"/>
    <mergeCell ref="A146:C146"/>
    <mergeCell ref="E146:H146"/>
    <mergeCell ref="A135:B135"/>
    <mergeCell ref="A136:B136"/>
    <mergeCell ref="A137:B137"/>
    <mergeCell ref="A138:B138"/>
    <mergeCell ref="A139:B139"/>
    <mergeCell ref="A122:B122"/>
    <mergeCell ref="A123:B123"/>
    <mergeCell ref="A124:B124"/>
    <mergeCell ref="C115:C116"/>
    <mergeCell ref="E115:H115"/>
    <mergeCell ref="A117:B117"/>
    <mergeCell ref="A118:H118"/>
    <mergeCell ref="A119:B119"/>
    <mergeCell ref="A108:B108"/>
    <mergeCell ref="A109:B109"/>
    <mergeCell ref="A113:B113"/>
    <mergeCell ref="A114:B114"/>
    <mergeCell ref="A115:B116"/>
    <mergeCell ref="C114:H114"/>
    <mergeCell ref="A120:B120"/>
    <mergeCell ref="A121:B121"/>
    <mergeCell ref="A103:B103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3:B33"/>
    <mergeCell ref="A34:B34"/>
    <mergeCell ref="A8:B8"/>
    <mergeCell ref="A9:H9"/>
    <mergeCell ref="A11:B11"/>
    <mergeCell ref="A12:B12"/>
    <mergeCell ref="A13:B13"/>
    <mergeCell ref="A19:B19"/>
    <mergeCell ref="A20:B20"/>
    <mergeCell ref="A21:B21"/>
    <mergeCell ref="A22:B22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14:B14"/>
    <mergeCell ref="A15:B15"/>
    <mergeCell ref="A16:B16"/>
    <mergeCell ref="A17:B17"/>
    <mergeCell ref="A18:B18"/>
    <mergeCell ref="A29:B29"/>
    <mergeCell ref="A24:B24"/>
    <mergeCell ref="A25:B25"/>
    <mergeCell ref="A26:B26"/>
    <mergeCell ref="A27:B27"/>
    <mergeCell ref="A28:B28"/>
    <mergeCell ref="A23:B2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6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4" t="s">
        <v>559</v>
      </c>
      <c r="B2" s="164"/>
      <c r="C2" s="164"/>
      <c r="D2" s="164"/>
      <c r="E2" s="164"/>
      <c r="F2" s="164"/>
      <c r="G2" s="164"/>
      <c r="H2" s="164"/>
    </row>
    <row r="3" spans="1:8" x14ac:dyDescent="0.25">
      <c r="A3" s="158" t="s">
        <v>52</v>
      </c>
      <c r="B3" s="158"/>
      <c r="C3" s="165" t="s">
        <v>187</v>
      </c>
      <c r="D3" s="165"/>
      <c r="E3" s="165"/>
      <c r="F3" s="165"/>
      <c r="G3" s="165"/>
      <c r="H3" s="165"/>
    </row>
    <row r="4" spans="1:8" x14ac:dyDescent="0.25">
      <c r="A4" s="158" t="s">
        <v>180</v>
      </c>
      <c r="B4" s="158"/>
      <c r="C4" s="166" t="s">
        <v>181</v>
      </c>
      <c r="D4" s="166"/>
      <c r="E4" s="166"/>
      <c r="F4" s="166"/>
      <c r="G4" s="166"/>
      <c r="H4" s="166"/>
    </row>
    <row r="5" spans="1:8" x14ac:dyDescent="0.25">
      <c r="A5" s="167"/>
      <c r="B5" s="167"/>
      <c r="C5" s="66"/>
      <c r="D5" s="66"/>
      <c r="E5" s="67"/>
      <c r="F5" s="67"/>
      <c r="G5" s="67"/>
      <c r="H5" s="74"/>
    </row>
    <row r="6" spans="1:8" x14ac:dyDescent="0.25">
      <c r="A6" s="158" t="s">
        <v>182</v>
      </c>
      <c r="B6" s="158"/>
      <c r="C6" s="168" t="s">
        <v>183</v>
      </c>
      <c r="D6" s="64"/>
      <c r="E6" s="166" t="s">
        <v>244</v>
      </c>
      <c r="F6" s="166"/>
      <c r="G6" s="166"/>
      <c r="H6" s="169"/>
    </row>
    <row r="7" spans="1:8" ht="25.5" x14ac:dyDescent="0.25">
      <c r="A7" s="158"/>
      <c r="B7" s="158"/>
      <c r="C7" s="168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8">
        <v>1</v>
      </c>
      <c r="B8" s="158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1" t="s">
        <v>50</v>
      </c>
      <c r="B9" s="161"/>
      <c r="C9" s="161"/>
      <c r="D9" s="161"/>
      <c r="E9" s="161"/>
      <c r="F9" s="161"/>
      <c r="G9" s="161"/>
      <c r="H9" s="161"/>
    </row>
    <row r="11" spans="1:8" ht="38.25" x14ac:dyDescent="0.25">
      <c r="A11" s="157" t="s">
        <v>255</v>
      </c>
      <c r="B11" s="157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7" t="s">
        <v>256</v>
      </c>
      <c r="B12" s="157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7" t="s">
        <v>257</v>
      </c>
      <c r="B13" s="157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7" t="s">
        <v>258</v>
      </c>
      <c r="B14" s="157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7" t="s">
        <v>259</v>
      </c>
      <c r="B15" s="157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2" t="s">
        <v>260</v>
      </c>
      <c r="B16" s="163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9" t="s">
        <v>261</v>
      </c>
      <c r="B17" s="159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x14ac:dyDescent="0.25">
      <c r="A18" s="159" t="s">
        <v>263</v>
      </c>
      <c r="B18" s="159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9" t="s">
        <v>264</v>
      </c>
      <c r="B19" s="159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9" t="s">
        <v>265</v>
      </c>
      <c r="B20" s="159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9" t="s">
        <v>266</v>
      </c>
      <c r="B21" s="159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9" t="s">
        <v>267</v>
      </c>
      <c r="B22" s="159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60" t="s">
        <v>268</v>
      </c>
      <c r="B23" s="160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7" t="s">
        <v>192</v>
      </c>
      <c r="B24" s="157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7" t="s">
        <v>275</v>
      </c>
      <c r="B25" s="157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7" t="s">
        <v>276</v>
      </c>
      <c r="B26" s="157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7" t="s">
        <v>277</v>
      </c>
      <c r="B27" s="157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7" t="s">
        <v>278</v>
      </c>
      <c r="B28" s="157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60" t="s">
        <v>286</v>
      </c>
      <c r="B29" s="160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7" t="s">
        <v>287</v>
      </c>
      <c r="B30" s="157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7" t="s">
        <v>288</v>
      </c>
      <c r="B31" s="157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9" t="s">
        <v>296</v>
      </c>
      <c r="B33" s="159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9" t="s">
        <v>297</v>
      </c>
      <c r="B34" s="159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9" t="s">
        <v>298</v>
      </c>
      <c r="B35" s="159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x14ac:dyDescent="0.25">
      <c r="A36" s="157" t="s">
        <v>299</v>
      </c>
      <c r="B36" s="157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x14ac:dyDescent="0.25">
      <c r="A37" s="157" t="s">
        <v>300</v>
      </c>
      <c r="B37" s="157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9" t="s">
        <v>301</v>
      </c>
      <c r="B38" s="159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7" t="s">
        <v>302</v>
      </c>
      <c r="B39" s="157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7" t="s">
        <v>303</v>
      </c>
      <c r="B40" s="157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9" t="s">
        <v>319</v>
      </c>
      <c r="B41" s="159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x14ac:dyDescent="0.25">
      <c r="A42" s="159" t="s">
        <v>326</v>
      </c>
      <c r="B42" s="159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7" t="s">
        <v>327</v>
      </c>
      <c r="B43" s="157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x14ac:dyDescent="0.25">
      <c r="A44" s="159" t="s">
        <v>387</v>
      </c>
      <c r="B44" s="159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9" t="s">
        <v>388</v>
      </c>
      <c r="B45" s="159"/>
      <c r="C45" s="24" t="s">
        <v>13</v>
      </c>
      <c r="D45" s="24" t="s">
        <v>329</v>
      </c>
      <c r="E45" s="58">
        <v>780000</v>
      </c>
      <c r="F45" s="58"/>
      <c r="G45" s="58"/>
      <c r="H45" s="58">
        <f t="shared" si="5"/>
        <v>780000</v>
      </c>
    </row>
    <row r="46" spans="1:8" ht="25.5" x14ac:dyDescent="0.25">
      <c r="A46" s="159" t="s">
        <v>389</v>
      </c>
      <c r="B46" s="159"/>
      <c r="C46" s="24" t="s">
        <v>330</v>
      </c>
      <c r="D46" s="24" t="s">
        <v>331</v>
      </c>
      <c r="E46" s="58"/>
      <c r="F46" s="58"/>
      <c r="G46" s="58"/>
      <c r="H46" s="58">
        <f t="shared" si="5"/>
        <v>0</v>
      </c>
    </row>
    <row r="47" spans="1:8" x14ac:dyDescent="0.25">
      <c r="A47" s="159" t="s">
        <v>390</v>
      </c>
      <c r="B47" s="159"/>
      <c r="C47" s="24" t="s">
        <v>14</v>
      </c>
      <c r="D47" s="24" t="s">
        <v>332</v>
      </c>
      <c r="E47" s="58"/>
      <c r="F47" s="58"/>
      <c r="G47" s="58"/>
      <c r="H47" s="58">
        <f t="shared" si="5"/>
        <v>0</v>
      </c>
    </row>
    <row r="48" spans="1:8" x14ac:dyDescent="0.25">
      <c r="A48" s="159" t="s">
        <v>391</v>
      </c>
      <c r="B48" s="159"/>
      <c r="C48" s="24" t="s">
        <v>15</v>
      </c>
      <c r="D48" s="24" t="s">
        <v>333</v>
      </c>
      <c r="E48" s="58">
        <v>6000000</v>
      </c>
      <c r="F48" s="58"/>
      <c r="G48" s="58"/>
      <c r="H48" s="58">
        <f t="shared" si="5"/>
        <v>6000000</v>
      </c>
    </row>
    <row r="49" spans="1:8" ht="25.5" x14ac:dyDescent="0.25">
      <c r="A49" s="159" t="s">
        <v>392</v>
      </c>
      <c r="B49" s="159"/>
      <c r="C49" s="24" t="s">
        <v>334</v>
      </c>
      <c r="D49" s="24" t="s">
        <v>335</v>
      </c>
      <c r="E49" s="58">
        <v>1215000</v>
      </c>
      <c r="F49" s="58"/>
      <c r="G49" s="58"/>
      <c r="H49" s="58">
        <f t="shared" si="5"/>
        <v>1215000</v>
      </c>
    </row>
    <row r="50" spans="1:8" ht="25.5" x14ac:dyDescent="0.25">
      <c r="A50" s="159" t="s">
        <v>393</v>
      </c>
      <c r="B50" s="159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7" t="s">
        <v>394</v>
      </c>
      <c r="B51" s="157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7" t="s">
        <v>395</v>
      </c>
      <c r="B52" s="157"/>
      <c r="C52" s="53" t="s">
        <v>339</v>
      </c>
      <c r="D52" s="53" t="s">
        <v>340</v>
      </c>
      <c r="E52" s="54"/>
      <c r="F52" s="54"/>
      <c r="G52" s="54"/>
      <c r="H52" s="54">
        <f t="shared" si="5"/>
        <v>0</v>
      </c>
    </row>
    <row r="53" spans="1:8" ht="38.25" x14ac:dyDescent="0.25">
      <c r="A53" s="159" t="s">
        <v>396</v>
      </c>
      <c r="B53" s="159"/>
      <c r="C53" s="24" t="s">
        <v>341</v>
      </c>
      <c r="D53" s="24" t="s">
        <v>342</v>
      </c>
      <c r="E53" s="58">
        <f>SUM(E51:E52)</f>
        <v>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0</v>
      </c>
    </row>
    <row r="54" spans="1:8" ht="25.5" x14ac:dyDescent="0.25">
      <c r="A54" s="157" t="s">
        <v>397</v>
      </c>
      <c r="B54" s="157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7" t="s">
        <v>398</v>
      </c>
      <c r="B55" s="157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9" t="s">
        <v>399</v>
      </c>
      <c r="B56" s="159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9" t="s">
        <v>400</v>
      </c>
      <c r="B57" s="159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9" t="s">
        <v>401</v>
      </c>
      <c r="B58" s="159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60" t="s">
        <v>402</v>
      </c>
      <c r="B59" s="160"/>
      <c r="C59" s="60" t="s">
        <v>352</v>
      </c>
      <c r="D59" s="60" t="s">
        <v>353</v>
      </c>
      <c r="E59" s="61">
        <f>E44+E45+E46+E47+E48+E49+E50+E53+E56+E57+E58</f>
        <v>7995000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7995000</v>
      </c>
    </row>
    <row r="60" spans="1:8" x14ac:dyDescent="0.25">
      <c r="A60" s="157" t="s">
        <v>403</v>
      </c>
      <c r="B60" s="157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7" t="s">
        <v>404</v>
      </c>
      <c r="B61" s="157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x14ac:dyDescent="0.25">
      <c r="A62" s="157" t="s">
        <v>405</v>
      </c>
      <c r="B62" s="157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7" t="s">
        <v>406</v>
      </c>
      <c r="B63" s="157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7" t="s">
        <v>407</v>
      </c>
      <c r="B64" s="157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60" t="s">
        <v>408</v>
      </c>
      <c r="B65" s="160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9" t="s">
        <v>409</v>
      </c>
      <c r="B66" s="159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9" t="s">
        <v>410</v>
      </c>
      <c r="B67" s="159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9" t="s">
        <v>411</v>
      </c>
      <c r="B68" s="159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9" t="s">
        <v>412</v>
      </c>
      <c r="B69" s="159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9" t="s">
        <v>413</v>
      </c>
      <c r="B70" s="159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60" t="s">
        <v>414</v>
      </c>
      <c r="B71" s="160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7" t="s">
        <v>415</v>
      </c>
      <c r="B72" s="157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7" t="s">
        <v>416</v>
      </c>
      <c r="B73" s="157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7" t="s">
        <v>417</v>
      </c>
      <c r="B74" s="157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7" t="s">
        <v>418</v>
      </c>
      <c r="B75" s="157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7" t="s">
        <v>419</v>
      </c>
      <c r="B76" s="157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60" t="s">
        <v>420</v>
      </c>
      <c r="B77" s="160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8" t="s">
        <v>421</v>
      </c>
      <c r="B78" s="158"/>
      <c r="C78" s="64" t="s">
        <v>385</v>
      </c>
      <c r="D78" s="64" t="s">
        <v>386</v>
      </c>
      <c r="E78" s="65">
        <f>E23+E29+E43+E59+E65+E71+E77</f>
        <v>7995000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7995000</v>
      </c>
    </row>
    <row r="79" spans="1:8" ht="25.5" x14ac:dyDescent="0.25">
      <c r="A79" s="157" t="s">
        <v>422</v>
      </c>
      <c r="B79" s="157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7" t="s">
        <v>485</v>
      </c>
      <c r="B80" s="157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7" t="s">
        <v>486</v>
      </c>
      <c r="B81" s="157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9" t="s">
        <v>487</v>
      </c>
      <c r="B82" s="159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7" t="s">
        <v>488</v>
      </c>
      <c r="B83" s="157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7" t="s">
        <v>489</v>
      </c>
      <c r="B84" s="157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7" t="s">
        <v>490</v>
      </c>
      <c r="B85" s="157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7" t="s">
        <v>491</v>
      </c>
      <c r="B86" s="157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9" t="s">
        <v>492</v>
      </c>
      <c r="B87" s="159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7" t="s">
        <v>493</v>
      </c>
      <c r="B88" s="157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7" t="s">
        <v>494</v>
      </c>
      <c r="B89" s="157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9" t="s">
        <v>495</v>
      </c>
      <c r="B90" s="159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9" t="s">
        <v>496</v>
      </c>
      <c r="B91" s="159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9" t="s">
        <v>497</v>
      </c>
      <c r="B92" s="159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9" t="s">
        <v>498</v>
      </c>
      <c r="B93" s="159"/>
      <c r="C93" s="24" t="s">
        <v>459</v>
      </c>
      <c r="D93" s="24" t="s">
        <v>460</v>
      </c>
      <c r="E93" s="58">
        <v>81101722</v>
      </c>
      <c r="F93" s="58"/>
      <c r="G93" s="58"/>
      <c r="H93" s="58">
        <f t="shared" si="5"/>
        <v>81101722</v>
      </c>
    </row>
    <row r="94" spans="1:8" ht="25.5" x14ac:dyDescent="0.25">
      <c r="A94" s="159" t="s">
        <v>499</v>
      </c>
      <c r="B94" s="159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9" t="s">
        <v>500</v>
      </c>
      <c r="B95" s="159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7" t="s">
        <v>501</v>
      </c>
      <c r="B96" s="157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7" t="s">
        <v>505</v>
      </c>
      <c r="B97" s="157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9" t="s">
        <v>506</v>
      </c>
      <c r="B98" s="159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60" t="s">
        <v>509</v>
      </c>
      <c r="B99" s="160"/>
      <c r="C99" s="60" t="s">
        <v>508</v>
      </c>
      <c r="D99" s="60" t="s">
        <v>470</v>
      </c>
      <c r="E99" s="61">
        <f>E82+E87+E90+E91+E92+E93+E94+E95+E98</f>
        <v>81101722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81101722</v>
      </c>
    </row>
    <row r="100" spans="1:8" ht="38.25" x14ac:dyDescent="0.25">
      <c r="A100" s="159" t="s">
        <v>510</v>
      </c>
      <c r="B100" s="159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9" t="s">
        <v>511</v>
      </c>
      <c r="B101" s="159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9" t="s">
        <v>512</v>
      </c>
      <c r="B102" s="159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9" t="s">
        <v>513</v>
      </c>
      <c r="B103" s="159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9" t="s">
        <v>514</v>
      </c>
      <c r="B104" s="159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60" t="s">
        <v>515</v>
      </c>
      <c r="B105" s="160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60" t="s">
        <v>516</v>
      </c>
      <c r="B106" s="160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60" t="s">
        <v>517</v>
      </c>
      <c r="B107" s="160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8" t="s">
        <v>518</v>
      </c>
      <c r="B108" s="158"/>
      <c r="C108" s="64" t="s">
        <v>520</v>
      </c>
      <c r="D108" s="64" t="s">
        <v>484</v>
      </c>
      <c r="E108" s="65">
        <f>E99+E105+E106+E107</f>
        <v>81101722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81101722</v>
      </c>
    </row>
    <row r="109" spans="1:8" ht="21.75" customHeight="1" x14ac:dyDescent="0.25">
      <c r="A109" s="171" t="s">
        <v>521</v>
      </c>
      <c r="B109" s="171"/>
      <c r="C109" s="70" t="s">
        <v>522</v>
      </c>
      <c r="D109" s="70" t="s">
        <v>523</v>
      </c>
      <c r="E109" s="71">
        <f>E78+E108</f>
        <v>89096722</v>
      </c>
      <c r="F109" s="71">
        <f t="shared" ref="F109:H109" si="23">F78+F108</f>
        <v>0</v>
      </c>
      <c r="G109" s="71">
        <f t="shared" si="23"/>
        <v>0</v>
      </c>
      <c r="H109" s="71">
        <f t="shared" si="23"/>
        <v>89096722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70"/>
      <c r="B113" s="170"/>
      <c r="C113" s="15"/>
      <c r="D113" s="15"/>
      <c r="E113" s="14"/>
      <c r="F113" s="14"/>
      <c r="G113" s="14"/>
      <c r="H113" s="14"/>
    </row>
    <row r="114" spans="1:9" x14ac:dyDescent="0.25">
      <c r="A114" s="158" t="s">
        <v>52</v>
      </c>
      <c r="B114" s="158"/>
      <c r="C114" s="165" t="s">
        <v>187</v>
      </c>
      <c r="D114" s="165"/>
      <c r="E114" s="165"/>
      <c r="F114" s="165"/>
      <c r="G114" s="165"/>
      <c r="H114" s="165"/>
    </row>
    <row r="115" spans="1:9" x14ac:dyDescent="0.25">
      <c r="A115" s="158" t="s">
        <v>182</v>
      </c>
      <c r="B115" s="158"/>
      <c r="C115" s="168" t="s">
        <v>183</v>
      </c>
      <c r="D115" s="64"/>
      <c r="E115" s="166" t="str">
        <f>E6</f>
        <v>2020. évi eredeti előirányzat</v>
      </c>
      <c r="F115" s="166"/>
      <c r="G115" s="166"/>
      <c r="H115" s="166"/>
    </row>
    <row r="116" spans="1:9" ht="25.5" x14ac:dyDescent="0.25">
      <c r="A116" s="158"/>
      <c r="B116" s="158"/>
      <c r="C116" s="168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8">
        <v>1</v>
      </c>
      <c r="B117" s="158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2" t="s">
        <v>51</v>
      </c>
      <c r="B118" s="172"/>
      <c r="C118" s="172"/>
      <c r="D118" s="172"/>
      <c r="E118" s="172"/>
      <c r="F118" s="172"/>
      <c r="G118" s="172"/>
      <c r="H118" s="172"/>
    </row>
    <row r="119" spans="1:9" x14ac:dyDescent="0.25">
      <c r="A119" s="157" t="s">
        <v>255</v>
      </c>
      <c r="B119" s="157"/>
      <c r="C119" s="53" t="s">
        <v>427</v>
      </c>
      <c r="D119" s="53" t="s">
        <v>423</v>
      </c>
      <c r="E119" s="54">
        <v>61350798</v>
      </c>
      <c r="F119" s="54"/>
      <c r="G119" s="54"/>
      <c r="H119" s="54">
        <f t="shared" ref="H119:H140" si="24">E119+F119+G119</f>
        <v>61350798</v>
      </c>
    </row>
    <row r="120" spans="1:9" ht="25.5" x14ac:dyDescent="0.25">
      <c r="A120" s="157" t="s">
        <v>256</v>
      </c>
      <c r="B120" s="157"/>
      <c r="C120" s="53" t="s">
        <v>424</v>
      </c>
      <c r="D120" s="53" t="s">
        <v>425</v>
      </c>
      <c r="E120" s="54">
        <v>10609184</v>
      </c>
      <c r="F120" s="54"/>
      <c r="G120" s="54"/>
      <c r="H120" s="54">
        <f t="shared" si="24"/>
        <v>10609184</v>
      </c>
    </row>
    <row r="121" spans="1:9" x14ac:dyDescent="0.25">
      <c r="A121" s="157" t="s">
        <v>257</v>
      </c>
      <c r="B121" s="157"/>
      <c r="C121" s="53" t="s">
        <v>57</v>
      </c>
      <c r="D121" s="53" t="s">
        <v>426</v>
      </c>
      <c r="E121" s="54">
        <v>17092290</v>
      </c>
      <c r="F121" s="54"/>
      <c r="G121" s="54"/>
      <c r="H121" s="54">
        <f t="shared" si="24"/>
        <v>17092290</v>
      </c>
    </row>
    <row r="122" spans="1:9" x14ac:dyDescent="0.25">
      <c r="A122" s="157" t="s">
        <v>258</v>
      </c>
      <c r="B122" s="157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x14ac:dyDescent="0.25">
      <c r="A123" s="157" t="s">
        <v>259</v>
      </c>
      <c r="B123" s="157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x14ac:dyDescent="0.25">
      <c r="A124" s="157" t="s">
        <v>260</v>
      </c>
      <c r="B124" s="157"/>
      <c r="C124" s="53" t="s">
        <v>432</v>
      </c>
      <c r="D124" s="53" t="s">
        <v>431</v>
      </c>
      <c r="E124" s="54">
        <v>44450</v>
      </c>
      <c r="F124" s="54"/>
      <c r="G124" s="54"/>
      <c r="H124" s="54">
        <f t="shared" si="24"/>
        <v>44450</v>
      </c>
    </row>
    <row r="125" spans="1:9" x14ac:dyDescent="0.25">
      <c r="A125" s="157" t="s">
        <v>261</v>
      </c>
      <c r="B125" s="157"/>
      <c r="C125" s="53" t="s">
        <v>37</v>
      </c>
      <c r="D125" s="53" t="s">
        <v>433</v>
      </c>
      <c r="E125" s="54"/>
      <c r="F125" s="54"/>
      <c r="G125" s="54"/>
      <c r="H125" s="54">
        <f t="shared" si="24"/>
        <v>0</v>
      </c>
    </row>
    <row r="126" spans="1:9" x14ac:dyDescent="0.25">
      <c r="A126" s="157" t="s">
        <v>263</v>
      </c>
      <c r="B126" s="157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8" t="s">
        <v>264</v>
      </c>
      <c r="B127" s="158"/>
      <c r="C127" s="64" t="s">
        <v>437</v>
      </c>
      <c r="D127" s="64" t="s">
        <v>436</v>
      </c>
      <c r="E127" s="65">
        <f>SUM(E119:E126)</f>
        <v>89096722</v>
      </c>
      <c r="F127" s="65">
        <f t="shared" ref="F127:H127" si="25">SUM(F119:F126)</f>
        <v>0</v>
      </c>
      <c r="G127" s="65">
        <f t="shared" si="25"/>
        <v>0</v>
      </c>
      <c r="H127" s="65">
        <f t="shared" si="25"/>
        <v>89096722</v>
      </c>
    </row>
    <row r="128" spans="1:9" ht="25.5" x14ac:dyDescent="0.25">
      <c r="A128" s="157" t="s">
        <v>265</v>
      </c>
      <c r="B128" s="157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7" t="s">
        <v>266</v>
      </c>
      <c r="B129" s="157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7" t="s">
        <v>267</v>
      </c>
      <c r="B130" s="157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7" t="s">
        <v>268</v>
      </c>
      <c r="B131" s="157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7" t="s">
        <v>192</v>
      </c>
      <c r="B132" s="157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7" t="s">
        <v>275</v>
      </c>
      <c r="B133" s="157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7" t="s">
        <v>276</v>
      </c>
      <c r="B134" s="157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7" t="s">
        <v>277</v>
      </c>
      <c r="B135" s="157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7" t="s">
        <v>278</v>
      </c>
      <c r="B136" s="157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60" t="s">
        <v>286</v>
      </c>
      <c r="B137" s="160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x14ac:dyDescent="0.25">
      <c r="A138" s="160" t="s">
        <v>287</v>
      </c>
      <c r="B138" s="160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60" t="s">
        <v>288</v>
      </c>
      <c r="B139" s="160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60" t="s">
        <v>293</v>
      </c>
      <c r="B140" s="160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8" t="s">
        <v>296</v>
      </c>
      <c r="B141" s="158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x14ac:dyDescent="0.25">
      <c r="A142" s="171" t="s">
        <v>297</v>
      </c>
      <c r="B142" s="171"/>
      <c r="C142" s="70" t="s">
        <v>549</v>
      </c>
      <c r="D142" s="70" t="s">
        <v>550</v>
      </c>
      <c r="E142" s="71">
        <f>E127+E141</f>
        <v>89096722</v>
      </c>
      <c r="F142" s="71">
        <f t="shared" ref="F142:H142" si="28">F127+F141</f>
        <v>0</v>
      </c>
      <c r="G142" s="71">
        <f t="shared" si="28"/>
        <v>0</v>
      </c>
      <c r="H142" s="71">
        <f t="shared" si="28"/>
        <v>89096722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9">
        <v>8</v>
      </c>
      <c r="F145" s="200"/>
      <c r="G145" s="200"/>
      <c r="H145" s="201"/>
    </row>
    <row r="146" spans="1:8" x14ac:dyDescent="0.25">
      <c r="A146" s="202"/>
      <c r="B146" s="203"/>
      <c r="C146" s="204"/>
      <c r="D146" s="49"/>
      <c r="E146" s="199"/>
      <c r="F146" s="200"/>
      <c r="G146" s="200"/>
      <c r="H146" s="201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  <mergeCell ref="A140:B140"/>
    <mergeCell ref="A141:B141"/>
    <mergeCell ref="A142:B142"/>
    <mergeCell ref="E145:H145"/>
    <mergeCell ref="A146:C146"/>
    <mergeCell ref="E146:H146"/>
    <mergeCell ref="A135:B135"/>
    <mergeCell ref="A136:B136"/>
    <mergeCell ref="A137:B137"/>
    <mergeCell ref="A138:B138"/>
    <mergeCell ref="A139:B139"/>
    <mergeCell ref="A122:B122"/>
    <mergeCell ref="A123:B123"/>
    <mergeCell ref="A124:B124"/>
    <mergeCell ref="C115:C116"/>
    <mergeCell ref="E115:H115"/>
    <mergeCell ref="A117:B117"/>
    <mergeCell ref="A118:H118"/>
    <mergeCell ref="A119:B119"/>
    <mergeCell ref="A108:B108"/>
    <mergeCell ref="A109:B109"/>
    <mergeCell ref="A113:B113"/>
    <mergeCell ref="A114:B114"/>
    <mergeCell ref="A115:B116"/>
    <mergeCell ref="C114:H114"/>
    <mergeCell ref="A120:B120"/>
    <mergeCell ref="A121:B121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9:B29"/>
    <mergeCell ref="A30:B30"/>
    <mergeCell ref="A31:B31"/>
    <mergeCell ref="A33:B33"/>
    <mergeCell ref="A34:B34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8:B8"/>
    <mergeCell ref="A9:H9"/>
    <mergeCell ref="A11:B11"/>
    <mergeCell ref="A12:B12"/>
    <mergeCell ref="A13:B13"/>
    <mergeCell ref="A2:H2"/>
    <mergeCell ref="A3:B3"/>
    <mergeCell ref="C3:H3"/>
    <mergeCell ref="A4:B4"/>
    <mergeCell ref="C4:H4"/>
    <mergeCell ref="A5:B5"/>
    <mergeCell ref="A6:B7"/>
    <mergeCell ref="C6:C7"/>
    <mergeCell ref="E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34"/>
  <sheetViews>
    <sheetView topLeftCell="A5" zoomScaleNormal="100" workbookViewId="0">
      <selection activeCell="K17" sqref="K17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4.14062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9" ht="15" customHeight="1" x14ac:dyDescent="0.25">
      <c r="A2" s="164" t="s">
        <v>564</v>
      </c>
      <c r="B2" s="164"/>
      <c r="C2" s="164"/>
      <c r="D2" s="164"/>
      <c r="E2" s="164"/>
      <c r="F2" s="164"/>
      <c r="G2" s="164"/>
      <c r="H2" s="164"/>
    </row>
    <row r="3" spans="1:9" x14ac:dyDescent="0.25">
      <c r="A3" s="158" t="s">
        <v>52</v>
      </c>
      <c r="B3" s="158"/>
      <c r="C3" s="165" t="s">
        <v>563</v>
      </c>
      <c r="D3" s="165"/>
      <c r="E3" s="165"/>
      <c r="F3" s="165"/>
      <c r="G3" s="165"/>
      <c r="H3" s="165"/>
    </row>
    <row r="4" spans="1:9" x14ac:dyDescent="0.25">
      <c r="A4" s="158" t="s">
        <v>180</v>
      </c>
      <c r="B4" s="158"/>
      <c r="C4" s="166"/>
      <c r="D4" s="166"/>
      <c r="E4" s="166"/>
      <c r="F4" s="166"/>
      <c r="G4" s="166"/>
      <c r="H4" s="166"/>
    </row>
    <row r="5" spans="1:9" x14ac:dyDescent="0.25">
      <c r="A5" s="167"/>
      <c r="B5" s="167"/>
      <c r="C5" s="66"/>
      <c r="D5" s="66"/>
      <c r="E5" s="67"/>
      <c r="F5" s="67"/>
      <c r="G5" s="67"/>
      <c r="H5" s="74"/>
    </row>
    <row r="6" spans="1:9" x14ac:dyDescent="0.25">
      <c r="A6" s="158" t="s">
        <v>182</v>
      </c>
      <c r="B6" s="158"/>
      <c r="C6" s="168" t="s">
        <v>183</v>
      </c>
      <c r="D6" s="64"/>
      <c r="E6" s="166" t="s">
        <v>244</v>
      </c>
      <c r="F6" s="166"/>
      <c r="G6" s="166"/>
      <c r="H6" s="169"/>
    </row>
    <row r="7" spans="1:9" ht="25.5" x14ac:dyDescent="0.25">
      <c r="A7" s="158"/>
      <c r="B7" s="158"/>
      <c r="C7" s="168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9" x14ac:dyDescent="0.25">
      <c r="A8" s="158">
        <v>1</v>
      </c>
      <c r="B8" s="158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9" x14ac:dyDescent="0.25">
      <c r="A9" s="172"/>
      <c r="B9" s="172"/>
      <c r="C9" s="172"/>
      <c r="D9" s="172"/>
      <c r="E9" s="172"/>
      <c r="F9" s="172"/>
      <c r="G9" s="172"/>
      <c r="H9" s="172"/>
    </row>
    <row r="10" spans="1:9" x14ac:dyDescent="0.25">
      <c r="A10" s="157" t="s">
        <v>255</v>
      </c>
      <c r="B10" s="157"/>
      <c r="C10" s="53" t="s">
        <v>427</v>
      </c>
      <c r="D10" s="53" t="s">
        <v>423</v>
      </c>
      <c r="E10" s="54">
        <f>'9.1 melléklet'!E119+'9.8 melléklet'!E119</f>
        <v>427854931</v>
      </c>
      <c r="F10" s="54">
        <f>'9.1 melléklet'!F119+'9.8 melléklet'!F119</f>
        <v>5785200</v>
      </c>
      <c r="G10" s="54">
        <f>'9.1 melléklet'!G119+'9.8 melléklet'!G119</f>
        <v>166888534</v>
      </c>
      <c r="H10" s="54">
        <f>'9.1 melléklet'!H119+'9.8 melléklet'!H119</f>
        <v>600528665</v>
      </c>
    </row>
    <row r="11" spans="1:9" ht="25.5" x14ac:dyDescent="0.25">
      <c r="A11" s="157" t="s">
        <v>256</v>
      </c>
      <c r="B11" s="157"/>
      <c r="C11" s="53" t="s">
        <v>424</v>
      </c>
      <c r="D11" s="53" t="s">
        <v>425</v>
      </c>
      <c r="E11" s="54">
        <f>'9.1 melléklet'!E120+'9.8 melléklet'!E120</f>
        <v>78284865</v>
      </c>
      <c r="F11" s="54">
        <f>'9.1 melléklet'!F120+'9.8 melléklet'!F120</f>
        <v>2221517</v>
      </c>
      <c r="G11" s="54">
        <f>'9.1 melléklet'!G120+'9.8 melléklet'!G120</f>
        <v>31768820</v>
      </c>
      <c r="H11" s="54">
        <f>'9.1 melléklet'!H120+'9.8 melléklet'!H120</f>
        <v>112275202</v>
      </c>
    </row>
    <row r="12" spans="1:9" x14ac:dyDescent="0.25">
      <c r="A12" s="157" t="s">
        <v>257</v>
      </c>
      <c r="B12" s="157"/>
      <c r="C12" s="53" t="s">
        <v>57</v>
      </c>
      <c r="D12" s="53" t="s">
        <v>426</v>
      </c>
      <c r="E12" s="54">
        <f>'9.1 melléklet'!E121+'9.8 melléklet'!E121</f>
        <v>342883967</v>
      </c>
      <c r="F12" s="54">
        <f>'9.1 melléklet'!F121+'9.8 melléklet'!F121</f>
        <v>6000000</v>
      </c>
      <c r="G12" s="54">
        <f>'9.1 melléklet'!G121+'9.8 melléklet'!G121</f>
        <v>37528030</v>
      </c>
      <c r="H12" s="54">
        <f>'9.1 melléklet'!H121+'9.8 melléklet'!H121</f>
        <v>386411997</v>
      </c>
    </row>
    <row r="13" spans="1:9" x14ac:dyDescent="0.25">
      <c r="A13" s="157" t="s">
        <v>258</v>
      </c>
      <c r="B13" s="157"/>
      <c r="C13" s="53" t="s">
        <v>34</v>
      </c>
      <c r="D13" s="53" t="s">
        <v>428</v>
      </c>
      <c r="E13" s="54">
        <f>'9.1 melléklet'!E122+'9.8 melléklet'!E122</f>
        <v>5000000</v>
      </c>
      <c r="F13" s="54">
        <f>'9.1 melléklet'!F122+'9.8 melléklet'!F122</f>
        <v>0</v>
      </c>
      <c r="G13" s="54">
        <f>'9.1 melléklet'!G122+'9.8 melléklet'!G122</f>
        <v>0</v>
      </c>
      <c r="H13" s="54">
        <f>'9.1 melléklet'!H122+'9.8 melléklet'!H122</f>
        <v>5000000</v>
      </c>
    </row>
    <row r="14" spans="1:9" x14ac:dyDescent="0.25">
      <c r="A14" s="157" t="s">
        <v>259</v>
      </c>
      <c r="B14" s="157"/>
      <c r="C14" s="53" t="s">
        <v>430</v>
      </c>
      <c r="D14" s="53" t="s">
        <v>429</v>
      </c>
      <c r="E14" s="54">
        <f>'9.1 melléklet'!E123+'9.8 melléklet'!E123</f>
        <v>0</v>
      </c>
      <c r="F14" s="54">
        <f>'9.1 melléklet'!F123+'9.8 melléklet'!F123</f>
        <v>109167052</v>
      </c>
      <c r="G14" s="54">
        <f>'9.1 melléklet'!G123+'9.8 melléklet'!G123</f>
        <v>0</v>
      </c>
      <c r="H14" s="54">
        <f>'9.1 melléklet'!H123+'9.8 melléklet'!H123</f>
        <v>109167052</v>
      </c>
      <c r="I14" s="38" t="s">
        <v>190</v>
      </c>
    </row>
    <row r="15" spans="1:9" x14ac:dyDescent="0.25">
      <c r="A15" s="157" t="s">
        <v>260</v>
      </c>
      <c r="B15" s="157"/>
      <c r="C15" s="53" t="s">
        <v>432</v>
      </c>
      <c r="D15" s="53" t="s">
        <v>431</v>
      </c>
      <c r="E15" s="54">
        <f>'9.1 melléklet'!E124+'9.8 melléklet'!E124</f>
        <v>6339935</v>
      </c>
      <c r="F15" s="54">
        <f>'9.1 melléklet'!F124+'9.8 melléklet'!F124</f>
        <v>132106300</v>
      </c>
      <c r="G15" s="54">
        <f>'9.1 melléklet'!G124+'9.8 melléklet'!G124</f>
        <v>7156975</v>
      </c>
      <c r="H15" s="54">
        <f>'9.1 melléklet'!H124+'9.8 melléklet'!H124</f>
        <v>145603210</v>
      </c>
    </row>
    <row r="16" spans="1:9" x14ac:dyDescent="0.25">
      <c r="A16" s="157" t="s">
        <v>261</v>
      </c>
      <c r="B16" s="157"/>
      <c r="C16" s="53" t="s">
        <v>37</v>
      </c>
      <c r="D16" s="53" t="s">
        <v>433</v>
      </c>
      <c r="E16" s="54">
        <f>'9.1 melléklet'!E125+'9.8 melléklet'!E125</f>
        <v>1905000</v>
      </c>
      <c r="F16" s="54">
        <f>'9.1 melléklet'!F125+'9.8 melléklet'!F125</f>
        <v>53782967</v>
      </c>
      <c r="G16" s="54">
        <f>'9.1 melléklet'!G125+'9.8 melléklet'!G125</f>
        <v>0</v>
      </c>
      <c r="H16" s="54">
        <f>'9.1 melléklet'!H125+'9.8 melléklet'!H125</f>
        <v>55687967</v>
      </c>
    </row>
    <row r="17" spans="1:8" x14ac:dyDescent="0.25">
      <c r="A17" s="157" t="s">
        <v>263</v>
      </c>
      <c r="B17" s="157"/>
      <c r="C17" s="53" t="s">
        <v>435</v>
      </c>
      <c r="D17" s="53" t="s">
        <v>434</v>
      </c>
      <c r="E17" s="54">
        <f>'9.1 melléklet'!E126+'9.8 melléklet'!E126</f>
        <v>0</v>
      </c>
      <c r="F17" s="54">
        <f>'9.1 melléklet'!F126+'9.8 melléklet'!F126</f>
        <v>0</v>
      </c>
      <c r="G17" s="54">
        <f>'9.1 melléklet'!G126+'9.8 melléklet'!G126</f>
        <v>0</v>
      </c>
      <c r="H17" s="54">
        <f>'9.1 melléklet'!H126+'9.8 melléklet'!H126</f>
        <v>0</v>
      </c>
    </row>
    <row r="18" spans="1:8" ht="25.5" x14ac:dyDescent="0.25">
      <c r="A18" s="158" t="s">
        <v>264</v>
      </c>
      <c r="B18" s="158"/>
      <c r="C18" s="64" t="s">
        <v>437</v>
      </c>
      <c r="D18" s="64" t="s">
        <v>436</v>
      </c>
      <c r="E18" s="65">
        <f>'9.1 melléklet'!E127+'9.8 melléklet'!E127</f>
        <v>862268698</v>
      </c>
      <c r="F18" s="65">
        <f>'9.1 melléklet'!F127+'9.8 melléklet'!F127</f>
        <v>309063036</v>
      </c>
      <c r="G18" s="65">
        <f>'9.1 melléklet'!G127+'9.8 melléklet'!G127</f>
        <v>243342359</v>
      </c>
      <c r="H18" s="65">
        <f>'9.1 melléklet'!H127+'9.8 melléklet'!H127</f>
        <v>1414674093</v>
      </c>
    </row>
    <row r="19" spans="1:8" ht="25.5" x14ac:dyDescent="0.25">
      <c r="A19" s="157" t="s">
        <v>265</v>
      </c>
      <c r="B19" s="157"/>
      <c r="C19" s="53" t="s">
        <v>543</v>
      </c>
      <c r="D19" s="53" t="s">
        <v>526</v>
      </c>
      <c r="E19" s="54">
        <f>'9.1 melléklet'!E128+'9.8 melléklet'!E128</f>
        <v>0</v>
      </c>
      <c r="F19" s="54">
        <f>'9.1 melléklet'!F128+'9.8 melléklet'!F128</f>
        <v>0</v>
      </c>
      <c r="G19" s="54">
        <f>'9.1 melléklet'!G128+'9.8 melléklet'!G128</f>
        <v>0</v>
      </c>
      <c r="H19" s="54">
        <f>'9.1 melléklet'!H128+'9.8 melléklet'!H128</f>
        <v>0</v>
      </c>
    </row>
    <row r="20" spans="1:8" x14ac:dyDescent="0.25">
      <c r="A20" s="157" t="s">
        <v>266</v>
      </c>
      <c r="B20" s="157"/>
      <c r="C20" s="53" t="s">
        <v>544</v>
      </c>
      <c r="D20" s="53" t="s">
        <v>527</v>
      </c>
      <c r="E20" s="54">
        <f>'9.1 melléklet'!E129+'9.8 melléklet'!E129</f>
        <v>0</v>
      </c>
      <c r="F20" s="54">
        <f>'9.1 melléklet'!F129+'9.8 melléklet'!F129</f>
        <v>0</v>
      </c>
      <c r="G20" s="54">
        <f>'9.1 melléklet'!G129+'9.8 melléklet'!G129</f>
        <v>0</v>
      </c>
      <c r="H20" s="54">
        <f>'9.1 melléklet'!H129+'9.8 melléklet'!H129</f>
        <v>0</v>
      </c>
    </row>
    <row r="21" spans="1:8" ht="25.5" x14ac:dyDescent="0.25">
      <c r="A21" s="157" t="s">
        <v>267</v>
      </c>
      <c r="B21" s="157"/>
      <c r="C21" s="53" t="s">
        <v>41</v>
      </c>
      <c r="D21" s="53" t="s">
        <v>528</v>
      </c>
      <c r="E21" s="54">
        <f>'9.1 melléklet'!E130+'9.8 melléklet'!E130</f>
        <v>0</v>
      </c>
      <c r="F21" s="54">
        <f>'9.1 melléklet'!F130+'9.8 melléklet'!F130</f>
        <v>0</v>
      </c>
      <c r="G21" s="54">
        <f>'9.1 melléklet'!G130+'9.8 melléklet'!G130</f>
        <v>0</v>
      </c>
      <c r="H21" s="54">
        <f>'9.1 melléklet'!H130+'9.8 melléklet'!H130</f>
        <v>0</v>
      </c>
    </row>
    <row r="22" spans="1:8" ht="25.5" x14ac:dyDescent="0.25">
      <c r="A22" s="157" t="s">
        <v>268</v>
      </c>
      <c r="B22" s="157"/>
      <c r="C22" s="53" t="s">
        <v>42</v>
      </c>
      <c r="D22" s="53" t="s">
        <v>529</v>
      </c>
      <c r="E22" s="54">
        <f>'9.1 melléklet'!E131+'9.8 melléklet'!E131</f>
        <v>24158919</v>
      </c>
      <c r="F22" s="54">
        <f>'9.1 melléklet'!F131+'9.8 melléklet'!F131</f>
        <v>0</v>
      </c>
      <c r="G22" s="54">
        <f>'9.1 melléklet'!G131+'9.8 melléklet'!G131</f>
        <v>0</v>
      </c>
      <c r="H22" s="54">
        <f>'9.1 melléklet'!H131+'9.8 melléklet'!H131</f>
        <v>24158919</v>
      </c>
    </row>
    <row r="23" spans="1:8" ht="25.5" x14ac:dyDescent="0.25">
      <c r="A23" s="157" t="s">
        <v>192</v>
      </c>
      <c r="B23" s="157"/>
      <c r="C23" s="53" t="s">
        <v>530</v>
      </c>
      <c r="D23" s="53" t="s">
        <v>531</v>
      </c>
      <c r="E23" s="54">
        <f>'9.1 melléklet'!E132+'9.8 melléklet'!E132</f>
        <v>786399483</v>
      </c>
      <c r="F23" s="54">
        <f>'9.1 melléklet'!F132+'9.8 melléklet'!F132</f>
        <v>0</v>
      </c>
      <c r="G23" s="54">
        <f>'9.1 melléklet'!G132+'9.8 melléklet'!G132</f>
        <v>0</v>
      </c>
      <c r="H23" s="54">
        <f>'9.1 melléklet'!H132+'9.8 melléklet'!H132</f>
        <v>786399483</v>
      </c>
    </row>
    <row r="24" spans="1:8" ht="25.5" x14ac:dyDescent="0.25">
      <c r="A24" s="157" t="s">
        <v>275</v>
      </c>
      <c r="B24" s="157"/>
      <c r="C24" s="53" t="s">
        <v>532</v>
      </c>
      <c r="D24" s="53" t="s">
        <v>533</v>
      </c>
      <c r="E24" s="54">
        <f>'9.1 melléklet'!E133+'9.8 melléklet'!E133</f>
        <v>0</v>
      </c>
      <c r="F24" s="54">
        <f>'9.1 melléklet'!F133+'9.8 melléklet'!F133</f>
        <v>0</v>
      </c>
      <c r="G24" s="54">
        <f>'9.1 melléklet'!G133+'9.8 melléklet'!G133</f>
        <v>0</v>
      </c>
      <c r="H24" s="54">
        <f>'9.1 melléklet'!H133+'9.8 melléklet'!H133</f>
        <v>0</v>
      </c>
    </row>
    <row r="25" spans="1:8" x14ac:dyDescent="0.25">
      <c r="A25" s="157" t="s">
        <v>276</v>
      </c>
      <c r="B25" s="157"/>
      <c r="C25" s="53" t="s">
        <v>43</v>
      </c>
      <c r="D25" s="53" t="s">
        <v>534</v>
      </c>
      <c r="E25" s="54">
        <f>'9.1 melléklet'!E134+'9.8 melléklet'!E134</f>
        <v>0</v>
      </c>
      <c r="F25" s="54">
        <f>'9.1 melléklet'!F134+'9.8 melléklet'!F134</f>
        <v>0</v>
      </c>
      <c r="G25" s="54">
        <f>'9.1 melléklet'!G134+'9.8 melléklet'!G134</f>
        <v>0</v>
      </c>
      <c r="H25" s="54">
        <f>'9.1 melléklet'!H134+'9.8 melléklet'!H134</f>
        <v>0</v>
      </c>
    </row>
    <row r="26" spans="1:8" ht="25.5" x14ac:dyDescent="0.25">
      <c r="A26" s="157" t="s">
        <v>277</v>
      </c>
      <c r="B26" s="157"/>
      <c r="C26" s="53" t="s">
        <v>535</v>
      </c>
      <c r="D26" s="53" t="s">
        <v>536</v>
      </c>
      <c r="E26" s="54">
        <f>'9.1 melléklet'!E135+'9.8 melléklet'!E135</f>
        <v>0</v>
      </c>
      <c r="F26" s="54">
        <f>'9.1 melléklet'!F135+'9.8 melléklet'!F135</f>
        <v>0</v>
      </c>
      <c r="G26" s="54">
        <f>'9.1 melléklet'!G135+'9.8 melléklet'!G135</f>
        <v>0</v>
      </c>
      <c r="H26" s="54">
        <f>'9.1 melléklet'!H135+'9.8 melléklet'!H135</f>
        <v>0</v>
      </c>
    </row>
    <row r="27" spans="1:8" x14ac:dyDescent="0.25">
      <c r="A27" s="157" t="s">
        <v>278</v>
      </c>
      <c r="B27" s="157"/>
      <c r="C27" s="53" t="s">
        <v>545</v>
      </c>
      <c r="D27" s="53" t="s">
        <v>537</v>
      </c>
      <c r="E27" s="54">
        <f>'9.1 melléklet'!E136+'9.8 melléklet'!E136</f>
        <v>0</v>
      </c>
      <c r="F27" s="54">
        <f>'9.1 melléklet'!F136+'9.8 melléklet'!F136</f>
        <v>0</v>
      </c>
      <c r="G27" s="54">
        <f>'9.1 melléklet'!G136+'9.8 melléklet'!G136</f>
        <v>0</v>
      </c>
      <c r="H27" s="54">
        <f>'9.1 melléklet'!H136+'9.8 melléklet'!H136</f>
        <v>0</v>
      </c>
    </row>
    <row r="28" spans="1:8" ht="25.5" x14ac:dyDescent="0.25">
      <c r="A28" s="160" t="s">
        <v>286</v>
      </c>
      <c r="B28" s="160"/>
      <c r="C28" s="60" t="s">
        <v>546</v>
      </c>
      <c r="D28" s="60" t="s">
        <v>524</v>
      </c>
      <c r="E28" s="61">
        <f>'9.1 melléklet'!E137+'9.8 melléklet'!E137</f>
        <v>810558402</v>
      </c>
      <c r="F28" s="61">
        <f>'9.1 melléklet'!F137+'9.8 melléklet'!F137</f>
        <v>0</v>
      </c>
      <c r="G28" s="61">
        <f>'9.1 melléklet'!G137+'9.8 melléklet'!G137</f>
        <v>0</v>
      </c>
      <c r="H28" s="61">
        <f>'9.1 melléklet'!H137+'9.8 melléklet'!H137</f>
        <v>810558402</v>
      </c>
    </row>
    <row r="29" spans="1:8" x14ac:dyDescent="0.25">
      <c r="A29" s="160" t="s">
        <v>287</v>
      </c>
      <c r="B29" s="160"/>
      <c r="C29" s="60" t="s">
        <v>547</v>
      </c>
      <c r="D29" s="60" t="s">
        <v>525</v>
      </c>
      <c r="E29" s="61">
        <f>'9.1 melléklet'!E138+'9.8 melléklet'!E138</f>
        <v>0</v>
      </c>
      <c r="F29" s="61">
        <f>'9.1 melléklet'!F138+'9.8 melléklet'!F138</f>
        <v>0</v>
      </c>
      <c r="G29" s="61">
        <f>'9.1 melléklet'!G138+'9.8 melléklet'!G138</f>
        <v>0</v>
      </c>
      <c r="H29" s="61">
        <f>'9.1 melléklet'!H138+'9.8 melléklet'!H138</f>
        <v>0</v>
      </c>
    </row>
    <row r="30" spans="1:8" ht="25.5" x14ac:dyDescent="0.25">
      <c r="A30" s="160" t="s">
        <v>288</v>
      </c>
      <c r="B30" s="160"/>
      <c r="C30" s="60" t="s">
        <v>538</v>
      </c>
      <c r="D30" s="60" t="s">
        <v>539</v>
      </c>
      <c r="E30" s="61">
        <f>'9.1 melléklet'!E139+'9.8 melléklet'!E139</f>
        <v>0</v>
      </c>
      <c r="F30" s="61">
        <f>'9.1 melléklet'!F139+'9.8 melléklet'!F139</f>
        <v>0</v>
      </c>
      <c r="G30" s="61">
        <f>'9.1 melléklet'!G139+'9.8 melléklet'!G139</f>
        <v>0</v>
      </c>
      <c r="H30" s="61">
        <f>'9.1 melléklet'!H139+'9.8 melléklet'!H139</f>
        <v>0</v>
      </c>
    </row>
    <row r="31" spans="1:8" x14ac:dyDescent="0.25">
      <c r="A31" s="160" t="s">
        <v>293</v>
      </c>
      <c r="B31" s="160"/>
      <c r="C31" s="60" t="s">
        <v>540</v>
      </c>
      <c r="D31" s="60" t="s">
        <v>541</v>
      </c>
      <c r="E31" s="61">
        <f>'9.1 melléklet'!E140+'9.8 melléklet'!E140</f>
        <v>0</v>
      </c>
      <c r="F31" s="61">
        <f>'9.1 melléklet'!F140+'9.8 melléklet'!F140</f>
        <v>0</v>
      </c>
      <c r="G31" s="61">
        <f>'9.1 melléklet'!G140+'9.8 melléklet'!G140</f>
        <v>0</v>
      </c>
      <c r="H31" s="61">
        <f>'9.1 melléklet'!H140+'9.8 melléklet'!H140</f>
        <v>0</v>
      </c>
    </row>
    <row r="32" spans="1:8" ht="25.5" x14ac:dyDescent="0.25">
      <c r="A32" s="158" t="s">
        <v>296</v>
      </c>
      <c r="B32" s="158"/>
      <c r="C32" s="64" t="s">
        <v>548</v>
      </c>
      <c r="D32" s="64" t="s">
        <v>542</v>
      </c>
      <c r="E32" s="65">
        <f>'9.1 melléklet'!E141+'9.8 melléklet'!E141</f>
        <v>810558402</v>
      </c>
      <c r="F32" s="65">
        <f>'9.1 melléklet'!F141+'9.8 melléklet'!F141</f>
        <v>0</v>
      </c>
      <c r="G32" s="65">
        <f>'9.1 melléklet'!G141+'9.8 melléklet'!G141</f>
        <v>0</v>
      </c>
      <c r="H32" s="65">
        <f>'9.1 melléklet'!H141+'9.8 melléklet'!H141</f>
        <v>810558402</v>
      </c>
    </row>
    <row r="33" spans="1:8" x14ac:dyDescent="0.25">
      <c r="A33" s="171" t="s">
        <v>297</v>
      </c>
      <c r="B33" s="171"/>
      <c r="C33" s="70" t="s">
        <v>549</v>
      </c>
      <c r="D33" s="70" t="s">
        <v>550</v>
      </c>
      <c r="E33" s="71">
        <f>'9.1 melléklet'!E142+'9.8 melléklet'!E142</f>
        <v>1672827100</v>
      </c>
      <c r="F33" s="71">
        <f>'9.1 melléklet'!F142+'9.8 melléklet'!F142</f>
        <v>309063036</v>
      </c>
      <c r="G33" s="71">
        <f>'9.1 melléklet'!G142+'9.8 melléklet'!G142</f>
        <v>243342359</v>
      </c>
      <c r="H33" s="71">
        <f>'9.1 melléklet'!H142+'9.8 melléklet'!H142</f>
        <v>2225232495</v>
      </c>
    </row>
    <row r="34" spans="1:8" x14ac:dyDescent="0.25">
      <c r="A34" s="16"/>
      <c r="B34" s="17"/>
      <c r="C34" s="18"/>
      <c r="D34" s="18"/>
      <c r="E34" s="18"/>
      <c r="F34" s="18"/>
      <c r="G34" s="18"/>
      <c r="H34" s="19">
        <f>'1. melléklet'!H109-'2. melléklet'!H33</f>
        <v>0</v>
      </c>
    </row>
  </sheetData>
  <mergeCells count="35"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H9"/>
    <mergeCell ref="A10:B10"/>
    <mergeCell ref="A11:B11"/>
    <mergeCell ref="A12:B12"/>
    <mergeCell ref="A13:B13"/>
    <mergeCell ref="A5:B5"/>
    <mergeCell ref="A6:B7"/>
    <mergeCell ref="C6:C7"/>
    <mergeCell ref="E6:H6"/>
    <mergeCell ref="A8:B8"/>
    <mergeCell ref="A2:H2"/>
    <mergeCell ref="A3:B3"/>
    <mergeCell ref="C3:H3"/>
    <mergeCell ref="A4:B4"/>
    <mergeCell ref="C4:H4"/>
  </mergeCells>
  <pageMargins left="0.7" right="0.7" top="0.75" bottom="0.75" header="0.3" footer="0.3"/>
  <pageSetup paperSize="9" scale="6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9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4" t="s">
        <v>560</v>
      </c>
      <c r="B2" s="164"/>
      <c r="C2" s="164"/>
      <c r="D2" s="164"/>
      <c r="E2" s="164"/>
      <c r="F2" s="164"/>
      <c r="G2" s="164"/>
      <c r="H2" s="164"/>
    </row>
    <row r="3" spans="1:8" x14ac:dyDescent="0.25">
      <c r="A3" s="158" t="s">
        <v>52</v>
      </c>
      <c r="B3" s="158"/>
      <c r="C3" s="165" t="s">
        <v>188</v>
      </c>
      <c r="D3" s="165"/>
      <c r="E3" s="165"/>
      <c r="F3" s="165"/>
      <c r="G3" s="165"/>
      <c r="H3" s="165"/>
    </row>
    <row r="4" spans="1:8" x14ac:dyDescent="0.25">
      <c r="A4" s="158" t="s">
        <v>180</v>
      </c>
      <c r="B4" s="158"/>
      <c r="C4" s="166" t="s">
        <v>181</v>
      </c>
      <c r="D4" s="166"/>
      <c r="E4" s="166"/>
      <c r="F4" s="166"/>
      <c r="G4" s="166"/>
      <c r="H4" s="166"/>
    </row>
    <row r="5" spans="1:8" x14ac:dyDescent="0.25">
      <c r="A5" s="167"/>
      <c r="B5" s="167"/>
      <c r="C5" s="66"/>
      <c r="D5" s="66"/>
      <c r="E5" s="67"/>
      <c r="F5" s="67"/>
      <c r="G5" s="67"/>
      <c r="H5" s="74"/>
    </row>
    <row r="6" spans="1:8" x14ac:dyDescent="0.25">
      <c r="A6" s="158" t="s">
        <v>182</v>
      </c>
      <c r="B6" s="158"/>
      <c r="C6" s="168" t="s">
        <v>183</v>
      </c>
      <c r="D6" s="64"/>
      <c r="E6" s="166" t="s">
        <v>244</v>
      </c>
      <c r="F6" s="166"/>
      <c r="G6" s="166"/>
      <c r="H6" s="169"/>
    </row>
    <row r="7" spans="1:8" ht="25.5" x14ac:dyDescent="0.25">
      <c r="A7" s="158"/>
      <c r="B7" s="158"/>
      <c r="C7" s="168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8">
        <v>1</v>
      </c>
      <c r="B8" s="158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1" t="s">
        <v>50</v>
      </c>
      <c r="B9" s="161"/>
      <c r="C9" s="161"/>
      <c r="D9" s="161"/>
      <c r="E9" s="161"/>
      <c r="F9" s="161"/>
      <c r="G9" s="161"/>
      <c r="H9" s="161"/>
    </row>
    <row r="11" spans="1:8" ht="38.25" x14ac:dyDescent="0.25">
      <c r="A11" s="157" t="s">
        <v>255</v>
      </c>
      <c r="B11" s="157"/>
      <c r="C11" s="53" t="s">
        <v>6</v>
      </c>
      <c r="D11" s="53" t="s">
        <v>234</v>
      </c>
      <c r="E11" s="54">
        <f>'9.2 melléklet'!E11+'9.3 melléklet'!E11+' 9.4 melléklet'!E11+'9.5 melléklet'!E11+'9.6 melléklet'!E11+'9.7 melléklet'!E11</f>
        <v>0</v>
      </c>
      <c r="F11" s="55">
        <f>'9.2 melléklet'!F11+'9.3 melléklet'!F11+' 9.4 melléklet'!F11+'9.5 melléklet'!F11+'9.6 melléklet'!F11+'9.7 melléklet'!F11</f>
        <v>0</v>
      </c>
      <c r="G11" s="54">
        <f>'9.2 melléklet'!G11+'9.3 melléklet'!G11+' 9.4 melléklet'!G11+'9.5 melléklet'!G11+'9.6 melléklet'!G11+'9.7 melléklet'!G11</f>
        <v>0</v>
      </c>
      <c r="H11" s="54">
        <f>'9.2 melléklet'!H11+'9.3 melléklet'!H11+' 9.4 melléklet'!H11+'9.5 melléklet'!H11+'9.6 melléklet'!H11+'9.7 melléklet'!H11</f>
        <v>0</v>
      </c>
    </row>
    <row r="12" spans="1:8" ht="38.25" x14ac:dyDescent="0.25">
      <c r="A12" s="157" t="s">
        <v>256</v>
      </c>
      <c r="B12" s="157"/>
      <c r="C12" s="53" t="s">
        <v>235</v>
      </c>
      <c r="D12" s="53" t="s">
        <v>236</v>
      </c>
      <c r="E12" s="54">
        <f>'9.2 melléklet'!E12+'9.3 melléklet'!E12+' 9.4 melléklet'!E12+'9.5 melléklet'!E12+'9.6 melléklet'!E12+'9.7 melléklet'!E12</f>
        <v>0</v>
      </c>
      <c r="F12" s="55">
        <f>'9.2 melléklet'!F12+'9.3 melléklet'!F12+' 9.4 melléklet'!F12+'9.5 melléklet'!F12+'9.6 melléklet'!F12+'9.7 melléklet'!F12</f>
        <v>0</v>
      </c>
      <c r="G12" s="55">
        <f>'9.2 melléklet'!G12+'9.3 melléklet'!G12+' 9.4 melléklet'!G12+'9.5 melléklet'!G12+'9.6 melléklet'!G12+'9.7 melléklet'!G12</f>
        <v>0</v>
      </c>
      <c r="H12" s="54">
        <f>'9.2 melléklet'!H12+'9.3 melléklet'!H12+' 9.4 melléklet'!H12+'9.5 melléklet'!H12+'9.6 melléklet'!H12+'9.7 melléklet'!H12</f>
        <v>0</v>
      </c>
    </row>
    <row r="13" spans="1:8" ht="51" x14ac:dyDescent="0.25">
      <c r="A13" s="157" t="s">
        <v>257</v>
      </c>
      <c r="B13" s="157"/>
      <c r="C13" s="53" t="s">
        <v>237</v>
      </c>
      <c r="D13" s="53" t="s">
        <v>238</v>
      </c>
      <c r="E13" s="54">
        <f>'9.2 melléklet'!E13+'9.3 melléklet'!E13+' 9.4 melléklet'!E13+'9.5 melléklet'!E13+'9.6 melléklet'!E13+'9.7 melléklet'!E13</f>
        <v>0</v>
      </c>
      <c r="F13" s="55">
        <f>'9.2 melléklet'!F13+'9.3 melléklet'!F13+' 9.4 melléklet'!F13+'9.5 melléklet'!F13+'9.6 melléklet'!F13+'9.7 melléklet'!F13</f>
        <v>0</v>
      </c>
      <c r="G13" s="55">
        <f>'9.2 melléklet'!G13+'9.3 melléklet'!G13+' 9.4 melléklet'!G13+'9.5 melléklet'!G13+'9.6 melléklet'!G13+'9.7 melléklet'!G13</f>
        <v>0</v>
      </c>
      <c r="H13" s="54">
        <f>'9.2 melléklet'!H13+'9.3 melléklet'!H13+' 9.4 melléklet'!H13+'9.5 melléklet'!H13+'9.6 melléklet'!H13+'9.7 melléklet'!H13</f>
        <v>0</v>
      </c>
    </row>
    <row r="14" spans="1:8" ht="25.5" x14ac:dyDescent="0.25">
      <c r="A14" s="157" t="s">
        <v>258</v>
      </c>
      <c r="B14" s="157"/>
      <c r="C14" s="53" t="s">
        <v>239</v>
      </c>
      <c r="D14" s="53" t="s">
        <v>240</v>
      </c>
      <c r="E14" s="54">
        <f>'9.2 melléklet'!E14+'9.3 melléklet'!E14+' 9.4 melléklet'!E14+'9.5 melléklet'!E14+'9.6 melléklet'!E14+'9.7 melléklet'!E14</f>
        <v>0</v>
      </c>
      <c r="F14" s="55">
        <f>'9.2 melléklet'!F14+'9.3 melléklet'!F14+' 9.4 melléklet'!F14+'9.5 melléklet'!F14+'9.6 melléklet'!F14+'9.7 melléklet'!F14</f>
        <v>0</v>
      </c>
      <c r="G14" s="55">
        <f>'9.2 melléklet'!G14+'9.3 melléklet'!G14+' 9.4 melléklet'!G14+'9.5 melléklet'!G14+'9.6 melléklet'!G14+'9.7 melléklet'!G14</f>
        <v>0</v>
      </c>
      <c r="H14" s="54">
        <f>'9.2 melléklet'!H14+'9.3 melléklet'!H14+' 9.4 melléklet'!H14+'9.5 melléklet'!H14+'9.6 melléklet'!H14+'9.7 melléklet'!H14</f>
        <v>0</v>
      </c>
    </row>
    <row r="15" spans="1:8" ht="38.25" x14ac:dyDescent="0.25">
      <c r="A15" s="157" t="s">
        <v>259</v>
      </c>
      <c r="B15" s="157"/>
      <c r="C15" s="53" t="s">
        <v>241</v>
      </c>
      <c r="D15" s="53" t="s">
        <v>242</v>
      </c>
      <c r="E15" s="55">
        <f>'9.2 melléklet'!E15+'9.3 melléklet'!E15+' 9.4 melléklet'!E15+'9.5 melléklet'!E15+'9.6 melléklet'!E15+'9.7 melléklet'!E15</f>
        <v>0</v>
      </c>
      <c r="F15" s="55">
        <f>'9.2 melléklet'!F15+'9.3 melléklet'!F15+' 9.4 melléklet'!F15+'9.5 melléklet'!F15+'9.6 melléklet'!F15+'9.7 melléklet'!F15</f>
        <v>0</v>
      </c>
      <c r="G15" s="55">
        <f>'9.2 melléklet'!G15+'9.3 melléklet'!G15+' 9.4 melléklet'!G15+'9.5 melléklet'!G15+'9.6 melléklet'!G15+'9.7 melléklet'!G15</f>
        <v>0</v>
      </c>
      <c r="H15" s="55">
        <f>'9.2 melléklet'!H15+'9.3 melléklet'!H15+' 9.4 melléklet'!H15+'9.5 melléklet'!H15+'9.6 melléklet'!H15+'9.7 melléklet'!H15</f>
        <v>0</v>
      </c>
    </row>
    <row r="16" spans="1:8" x14ac:dyDescent="0.25">
      <c r="A16" s="162" t="s">
        <v>260</v>
      </c>
      <c r="B16" s="163"/>
      <c r="C16" s="56" t="s">
        <v>189</v>
      </c>
      <c r="D16" s="56" t="s">
        <v>243</v>
      </c>
      <c r="E16" s="57">
        <f>'9.2 melléklet'!E16+'9.3 melléklet'!E16+' 9.4 melléklet'!E16+'9.5 melléklet'!E16+'9.6 melléklet'!E16+'9.7 melléklet'!E16</f>
        <v>0</v>
      </c>
      <c r="F16" s="57">
        <f>'9.2 melléklet'!F16+'9.3 melléklet'!F16+' 9.4 melléklet'!F16+'9.5 melléklet'!F16+'9.6 melléklet'!F16+'9.7 melléklet'!F16</f>
        <v>0</v>
      </c>
      <c r="G16" s="57">
        <f>'9.2 melléklet'!G16+'9.3 melléklet'!G16+' 9.4 melléklet'!G16+'9.5 melléklet'!G16+'9.6 melléklet'!G16+'9.7 melléklet'!G16</f>
        <v>0</v>
      </c>
      <c r="H16" s="57">
        <f>'9.2 melléklet'!H16+'9.3 melléklet'!H16+' 9.4 melléklet'!H16+'9.5 melléklet'!H16+'9.6 melléklet'!H16+'9.7 melléklet'!H16</f>
        <v>0</v>
      </c>
    </row>
    <row r="17" spans="1:8" ht="25.5" x14ac:dyDescent="0.25">
      <c r="A17" s="159" t="s">
        <v>261</v>
      </c>
      <c r="B17" s="159"/>
      <c r="C17" s="24" t="s">
        <v>262</v>
      </c>
      <c r="D17" s="24" t="s">
        <v>245</v>
      </c>
      <c r="E17" s="58">
        <f>'9.2 melléklet'!E17+'9.3 melléklet'!E17+' 9.4 melléklet'!E17+'9.5 melléklet'!E17+'9.6 melléklet'!E17+'9.7 melléklet'!E17</f>
        <v>0</v>
      </c>
      <c r="F17" s="58">
        <f>'9.2 melléklet'!F17+'9.3 melléklet'!F17+' 9.4 melléklet'!F17+'9.5 melléklet'!F17+'9.6 melléklet'!F17+'9.7 melléklet'!F17</f>
        <v>0</v>
      </c>
      <c r="G17" s="58">
        <f>'9.2 melléklet'!G17+'9.3 melléklet'!G17+' 9.4 melléklet'!G17+'9.5 melléklet'!G17+'9.6 melléklet'!G17+'9.7 melléklet'!G17</f>
        <v>0</v>
      </c>
      <c r="H17" s="58">
        <f>'9.2 melléklet'!H17+'9.3 melléklet'!H17+' 9.4 melléklet'!H17+'9.5 melléklet'!H17+'9.6 melléklet'!H17+'9.7 melléklet'!H17</f>
        <v>0</v>
      </c>
    </row>
    <row r="18" spans="1:8" x14ac:dyDescent="0.25">
      <c r="A18" s="159" t="s">
        <v>263</v>
      </c>
      <c r="B18" s="159"/>
      <c r="C18" s="24" t="s">
        <v>8</v>
      </c>
      <c r="D18" s="24" t="s">
        <v>250</v>
      </c>
      <c r="E18" s="59">
        <f>'9.2 melléklet'!E18+'9.3 melléklet'!E18+' 9.4 melléklet'!E18+'9.5 melléklet'!E18+'9.6 melléklet'!E18+'9.7 melléklet'!E18</f>
        <v>0</v>
      </c>
      <c r="F18" s="59">
        <f>'9.2 melléklet'!F18+'9.3 melléklet'!F18+' 9.4 melléklet'!F18+'9.5 melléklet'!F18+'9.6 melléklet'!F18+'9.7 melléklet'!F18</f>
        <v>0</v>
      </c>
      <c r="G18" s="59">
        <f>'9.2 melléklet'!G18+'9.3 melléklet'!G18+' 9.4 melléklet'!G18+'9.5 melléklet'!G18+'9.6 melléklet'!G18+'9.7 melléklet'!G18</f>
        <v>0</v>
      </c>
      <c r="H18" s="59">
        <f>'9.2 melléklet'!H18+'9.3 melléklet'!H18+' 9.4 melléklet'!H18+'9.5 melléklet'!H18+'9.6 melléklet'!H18+'9.7 melléklet'!H18</f>
        <v>0</v>
      </c>
    </row>
    <row r="19" spans="1:8" ht="51" x14ac:dyDescent="0.25">
      <c r="A19" s="159" t="s">
        <v>264</v>
      </c>
      <c r="B19" s="159"/>
      <c r="C19" s="24" t="s">
        <v>246</v>
      </c>
      <c r="D19" s="24" t="s">
        <v>251</v>
      </c>
      <c r="E19" s="59">
        <f>'9.2 melléklet'!E19+'9.3 melléklet'!E19+' 9.4 melléklet'!E19+'9.5 melléklet'!E19+'9.6 melléklet'!E19+'9.7 melléklet'!E19</f>
        <v>0</v>
      </c>
      <c r="F19" s="59">
        <f>'9.2 melléklet'!F19+'9.3 melléklet'!F19+' 9.4 melléklet'!F19+'9.5 melléklet'!F19+'9.6 melléklet'!F19+'9.7 melléklet'!F19</f>
        <v>0</v>
      </c>
      <c r="G19" s="59">
        <f>'9.2 melléklet'!G19+'9.3 melléklet'!G19+' 9.4 melléklet'!G19+'9.5 melléklet'!G19+'9.6 melléklet'!G19+'9.7 melléklet'!G19</f>
        <v>0</v>
      </c>
      <c r="H19" s="59">
        <f>'9.2 melléklet'!H19+'9.3 melléklet'!H19+' 9.4 melléklet'!H19+'9.5 melléklet'!H19+'9.6 melléklet'!H19+'9.7 melléklet'!H19</f>
        <v>0</v>
      </c>
    </row>
    <row r="20" spans="1:8" ht="51" x14ac:dyDescent="0.25">
      <c r="A20" s="159" t="s">
        <v>265</v>
      </c>
      <c r="B20" s="159"/>
      <c r="C20" s="24" t="s">
        <v>247</v>
      </c>
      <c r="D20" s="24" t="s">
        <v>252</v>
      </c>
      <c r="E20" s="59">
        <f>'9.2 melléklet'!E20+'9.3 melléklet'!E20+' 9.4 melléklet'!E20+'9.5 melléklet'!E20+'9.6 melléklet'!E20+'9.7 melléklet'!E20</f>
        <v>0</v>
      </c>
      <c r="F20" s="59">
        <f>'9.2 melléklet'!F20+'9.3 melléklet'!F20+' 9.4 melléklet'!F20+'9.5 melléklet'!F20+'9.6 melléklet'!F20+'9.7 melléklet'!F20</f>
        <v>0</v>
      </c>
      <c r="G20" s="59">
        <f>'9.2 melléklet'!G20+'9.3 melléklet'!G20+' 9.4 melléklet'!G20+'9.5 melléklet'!G20+'9.6 melléklet'!G20+'9.7 melléklet'!G20</f>
        <v>0</v>
      </c>
      <c r="H20" s="59">
        <f>'9.2 melléklet'!H20+'9.3 melléklet'!H20+' 9.4 melléklet'!H20+'9.5 melléklet'!H20+'9.6 melléklet'!H20+'9.7 melléklet'!H20</f>
        <v>0</v>
      </c>
    </row>
    <row r="21" spans="1:8" ht="51" x14ac:dyDescent="0.25">
      <c r="A21" s="159" t="s">
        <v>266</v>
      </c>
      <c r="B21" s="159"/>
      <c r="C21" s="24" t="s">
        <v>248</v>
      </c>
      <c r="D21" s="24" t="s">
        <v>253</v>
      </c>
      <c r="E21" s="59">
        <f>'9.2 melléklet'!E21+'9.3 melléklet'!E21+' 9.4 melléklet'!E21+'9.5 melléklet'!E21+'9.6 melléklet'!E21+'9.7 melléklet'!E21</f>
        <v>0</v>
      </c>
      <c r="F21" s="59">
        <f>'9.2 melléklet'!F21+'9.3 melléklet'!F21+' 9.4 melléklet'!F21+'9.5 melléklet'!F21+'9.6 melléklet'!F21+'9.7 melléklet'!F21</f>
        <v>0</v>
      </c>
      <c r="G21" s="59">
        <f>'9.2 melléklet'!G21+'9.3 melléklet'!G21+' 9.4 melléklet'!G21+'9.5 melléklet'!G21+'9.6 melléklet'!G21+'9.7 melléklet'!G21</f>
        <v>0</v>
      </c>
      <c r="H21" s="59">
        <f>'9.2 melléklet'!H21+'9.3 melléklet'!H21+' 9.4 melléklet'!H21+'9.5 melléklet'!H21+'9.6 melléklet'!H21+'9.7 melléklet'!H21</f>
        <v>0</v>
      </c>
    </row>
    <row r="22" spans="1:8" ht="38.25" x14ac:dyDescent="0.25">
      <c r="A22" s="159" t="s">
        <v>267</v>
      </c>
      <c r="B22" s="159"/>
      <c r="C22" s="24" t="s">
        <v>249</v>
      </c>
      <c r="D22" s="24" t="s">
        <v>254</v>
      </c>
      <c r="E22" s="58">
        <f>'9.2 melléklet'!E22+'9.3 melléklet'!E22+' 9.4 melléklet'!E22+'9.5 melléklet'!E22+'9.6 melléklet'!E22+'9.7 melléklet'!E22</f>
        <v>0</v>
      </c>
      <c r="F22" s="59">
        <f>'9.2 melléklet'!F22+'9.3 melléklet'!F22+' 9.4 melléklet'!F22+'9.5 melléklet'!F22+'9.6 melléklet'!F22+'9.7 melléklet'!F22</f>
        <v>0</v>
      </c>
      <c r="G22" s="59">
        <f>'9.2 melléklet'!G22+'9.3 melléklet'!G22+' 9.4 melléklet'!G22+'9.5 melléklet'!G22+'9.6 melléklet'!G22+'9.7 melléklet'!G22</f>
        <v>0</v>
      </c>
      <c r="H22" s="58">
        <f>'9.2 melléklet'!H22+'9.3 melléklet'!H22+' 9.4 melléklet'!H22+'9.5 melléklet'!H22+'9.6 melléklet'!H22+'9.7 melléklet'!H22</f>
        <v>0</v>
      </c>
    </row>
    <row r="23" spans="1:8" ht="38.25" x14ac:dyDescent="0.25">
      <c r="A23" s="160" t="s">
        <v>268</v>
      </c>
      <c r="B23" s="160"/>
      <c r="C23" s="60" t="s">
        <v>269</v>
      </c>
      <c r="D23" s="60" t="s">
        <v>270</v>
      </c>
      <c r="E23" s="61">
        <f>'9.2 melléklet'!E23+'9.3 melléklet'!E23+' 9.4 melléklet'!E23+'9.5 melléklet'!E23+'9.6 melléklet'!E23+'9.7 melléklet'!E23</f>
        <v>0</v>
      </c>
      <c r="F23" s="61">
        <f>'9.2 melléklet'!F23+'9.3 melléklet'!F23+' 9.4 melléklet'!F23+'9.5 melléklet'!F23+'9.6 melléklet'!F23+'9.7 melléklet'!F23</f>
        <v>0</v>
      </c>
      <c r="G23" s="61">
        <f>'9.2 melléklet'!G23+'9.3 melléklet'!G23+' 9.4 melléklet'!G23+'9.5 melléklet'!G23+'9.6 melléklet'!G23+'9.7 melléklet'!G23</f>
        <v>0</v>
      </c>
      <c r="H23" s="61">
        <f>'9.2 melléklet'!H23+'9.3 melléklet'!H23+' 9.4 melléklet'!H23+'9.5 melléklet'!H23+'9.6 melléklet'!H23+'9.7 melléklet'!H23</f>
        <v>0</v>
      </c>
    </row>
    <row r="24" spans="1:8" ht="25.5" x14ac:dyDescent="0.25">
      <c r="A24" s="157" t="s">
        <v>192</v>
      </c>
      <c r="B24" s="157"/>
      <c r="C24" s="53" t="s">
        <v>10</v>
      </c>
      <c r="D24" s="53" t="s">
        <v>279</v>
      </c>
      <c r="E24" s="55">
        <f>'9.2 melléklet'!E24+'9.3 melléklet'!E24+' 9.4 melléklet'!E24+'9.5 melléklet'!E24+'9.6 melléklet'!E24+'9.7 melléklet'!E24</f>
        <v>0</v>
      </c>
      <c r="F24" s="55">
        <f>'9.2 melléklet'!F24+'9.3 melléklet'!F24+' 9.4 melléklet'!F24+'9.5 melléklet'!F24+'9.6 melléklet'!F24+'9.7 melléklet'!F24</f>
        <v>0</v>
      </c>
      <c r="G24" s="55">
        <f>'9.2 melléklet'!G24+'9.3 melléklet'!G24+' 9.4 melléklet'!G24+'9.5 melléklet'!G24+'9.6 melléklet'!G24+'9.7 melléklet'!G24</f>
        <v>0</v>
      </c>
      <c r="H24" s="55">
        <f>'9.2 melléklet'!H24+'9.3 melléklet'!H24+' 9.4 melléklet'!H24+'9.5 melléklet'!H24+'9.6 melléklet'!H24+'9.7 melléklet'!H24</f>
        <v>0</v>
      </c>
    </row>
    <row r="25" spans="1:8" ht="51" x14ac:dyDescent="0.25">
      <c r="A25" s="157" t="s">
        <v>275</v>
      </c>
      <c r="B25" s="157"/>
      <c r="C25" s="53" t="s">
        <v>271</v>
      </c>
      <c r="D25" s="53" t="s">
        <v>280</v>
      </c>
      <c r="E25" s="55">
        <f>'9.2 melléklet'!E25+'9.3 melléklet'!E25+' 9.4 melléklet'!E25+'9.5 melléklet'!E25+'9.6 melléklet'!E25+'9.7 melléklet'!E25</f>
        <v>0</v>
      </c>
      <c r="F25" s="55">
        <f>'9.2 melléklet'!F25+'9.3 melléklet'!F25+' 9.4 melléklet'!F25+'9.5 melléklet'!F25+'9.6 melléklet'!F25+'9.7 melléklet'!F25</f>
        <v>0</v>
      </c>
      <c r="G25" s="55">
        <f>'9.2 melléklet'!G25+'9.3 melléklet'!G25+' 9.4 melléklet'!G25+'9.5 melléklet'!G25+'9.6 melléklet'!G25+'9.7 melléklet'!G25</f>
        <v>0</v>
      </c>
      <c r="H25" s="55">
        <f>'9.2 melléklet'!H25+'9.3 melléklet'!H25+' 9.4 melléklet'!H25+'9.5 melléklet'!H25+'9.6 melléklet'!H25+'9.7 melléklet'!H25</f>
        <v>0</v>
      </c>
    </row>
    <row r="26" spans="1:8" ht="51" x14ac:dyDescent="0.25">
      <c r="A26" s="157" t="s">
        <v>276</v>
      </c>
      <c r="B26" s="157"/>
      <c r="C26" s="53" t="s">
        <v>272</v>
      </c>
      <c r="D26" s="53" t="s">
        <v>281</v>
      </c>
      <c r="E26" s="55">
        <f>'9.2 melléklet'!E26+'9.3 melléklet'!E26+' 9.4 melléklet'!E26+'9.5 melléklet'!E26+'9.6 melléklet'!E26+'9.7 melléklet'!E26</f>
        <v>0</v>
      </c>
      <c r="F26" s="55">
        <f>'9.2 melléklet'!F26+'9.3 melléklet'!F26+' 9.4 melléklet'!F26+'9.5 melléklet'!F26+'9.6 melléklet'!F26+'9.7 melléklet'!F26</f>
        <v>0</v>
      </c>
      <c r="G26" s="55">
        <f>'9.2 melléklet'!G26+'9.3 melléklet'!G26+' 9.4 melléklet'!G26+'9.5 melléklet'!G26+'9.6 melléklet'!G26+'9.7 melléklet'!G26</f>
        <v>0</v>
      </c>
      <c r="H26" s="55">
        <f>'9.2 melléklet'!H26+'9.3 melléklet'!H26+' 9.4 melléklet'!H26+'9.5 melléklet'!H26+'9.6 melléklet'!H26+'9.7 melléklet'!H26</f>
        <v>0</v>
      </c>
    </row>
    <row r="27" spans="1:8" ht="51" x14ac:dyDescent="0.25">
      <c r="A27" s="157" t="s">
        <v>277</v>
      </c>
      <c r="B27" s="157"/>
      <c r="C27" s="53" t="s">
        <v>273</v>
      </c>
      <c r="D27" s="53" t="s">
        <v>282</v>
      </c>
      <c r="E27" s="55">
        <f>'9.2 melléklet'!E27+'9.3 melléklet'!E27+' 9.4 melléklet'!E27+'9.5 melléklet'!E27+'9.6 melléklet'!E27+'9.7 melléklet'!E27</f>
        <v>0</v>
      </c>
      <c r="F27" s="55">
        <f>'9.2 melléklet'!F27+'9.3 melléklet'!F27+' 9.4 melléklet'!F27+'9.5 melléklet'!F27+'9.6 melléklet'!F27+'9.7 melléklet'!F27</f>
        <v>0</v>
      </c>
      <c r="G27" s="55">
        <f>'9.2 melléklet'!G27+'9.3 melléklet'!G27+' 9.4 melléklet'!G27+'9.5 melléklet'!G27+'9.6 melléklet'!G27+'9.7 melléklet'!G27</f>
        <v>0</v>
      </c>
      <c r="H27" s="55">
        <f>'9.2 melléklet'!H27+'9.3 melléklet'!H27+' 9.4 melléklet'!H27+'9.5 melléklet'!H27+'9.6 melléklet'!H27+'9.7 melléklet'!H27</f>
        <v>0</v>
      </c>
    </row>
    <row r="28" spans="1:8" ht="38.25" x14ac:dyDescent="0.25">
      <c r="A28" s="157" t="s">
        <v>278</v>
      </c>
      <c r="B28" s="157"/>
      <c r="C28" s="53" t="s">
        <v>274</v>
      </c>
      <c r="D28" s="53" t="s">
        <v>283</v>
      </c>
      <c r="E28" s="55">
        <f>'9.2 melléklet'!E28+'9.3 melléklet'!E28+' 9.4 melléklet'!E28+'9.5 melléklet'!E28+'9.6 melléklet'!E28+'9.7 melléklet'!E28</f>
        <v>0</v>
      </c>
      <c r="F28" s="54">
        <f>'9.2 melléklet'!F28+'9.3 melléklet'!F28+' 9.4 melléklet'!F28+'9.5 melléklet'!F28+'9.6 melléklet'!F28+'9.7 melléklet'!F28</f>
        <v>0</v>
      </c>
      <c r="G28" s="55">
        <f>'9.2 melléklet'!G28+'9.3 melléklet'!G28+' 9.4 melléklet'!G28+'9.5 melléklet'!G28+'9.6 melléklet'!G28+'9.7 melléklet'!G28</f>
        <v>0</v>
      </c>
      <c r="H28" s="54">
        <f>'9.2 melléklet'!H28+'9.3 melléklet'!H28+' 9.4 melléklet'!H28+'9.5 melléklet'!H28+'9.6 melléklet'!H28+'9.7 melléklet'!H28</f>
        <v>0</v>
      </c>
    </row>
    <row r="29" spans="1:8" ht="38.25" x14ac:dyDescent="0.25">
      <c r="A29" s="160" t="s">
        <v>286</v>
      </c>
      <c r="B29" s="160"/>
      <c r="C29" s="60" t="s">
        <v>284</v>
      </c>
      <c r="D29" s="60" t="s">
        <v>285</v>
      </c>
      <c r="E29" s="62">
        <f>'9.2 melléklet'!E29+'9.3 melléklet'!E29+' 9.4 melléklet'!E29+'9.5 melléklet'!E29+'9.6 melléklet'!E29+'9.7 melléklet'!E29</f>
        <v>0</v>
      </c>
      <c r="F29" s="62">
        <f>'9.2 melléklet'!F29+'9.3 melléklet'!F29+' 9.4 melléklet'!F29+'9.5 melléklet'!F29+'9.6 melléklet'!F29+'9.7 melléklet'!F29</f>
        <v>0</v>
      </c>
      <c r="G29" s="62">
        <f>'9.2 melléklet'!G29+'9.3 melléklet'!G29+' 9.4 melléklet'!G29+'9.5 melléklet'!G29+'9.6 melléklet'!G29+'9.7 melléklet'!G29</f>
        <v>0</v>
      </c>
      <c r="H29" s="62">
        <f>'9.2 melléklet'!H29+'9.3 melléklet'!H29+' 9.4 melléklet'!H29+'9.5 melléklet'!H29+'9.6 melléklet'!H29+'9.7 melléklet'!H29</f>
        <v>0</v>
      </c>
    </row>
    <row r="30" spans="1:8" ht="25.5" customHeight="1" x14ac:dyDescent="0.25">
      <c r="A30" s="157" t="s">
        <v>287</v>
      </c>
      <c r="B30" s="157"/>
      <c r="C30" s="53" t="s">
        <v>289</v>
      </c>
      <c r="D30" s="53" t="s">
        <v>290</v>
      </c>
      <c r="E30" s="54">
        <f>'9.2 melléklet'!E30+'9.3 melléklet'!E30+' 9.4 melléklet'!E30+'9.5 melléklet'!E30+'9.6 melléklet'!E30+'9.7 melléklet'!E30</f>
        <v>0</v>
      </c>
      <c r="F30" s="55">
        <f>'9.2 melléklet'!F30+'9.3 melléklet'!F30+' 9.4 melléklet'!F30+'9.5 melléklet'!F30+'9.6 melléklet'!F30+'9.7 melléklet'!F30</f>
        <v>0</v>
      </c>
      <c r="G30" s="55">
        <f>'9.2 melléklet'!G30+'9.3 melléklet'!G30+' 9.4 melléklet'!G30+'9.5 melléklet'!G30+'9.6 melléklet'!G30+'9.7 melléklet'!G30</f>
        <v>0</v>
      </c>
      <c r="H30" s="54">
        <f>'9.2 melléklet'!H30+'9.3 melléklet'!H30+' 9.4 melléklet'!H30+'9.5 melléklet'!H30+'9.6 melléklet'!H30+'9.7 melléklet'!H30</f>
        <v>0</v>
      </c>
    </row>
    <row r="31" spans="1:8" x14ac:dyDescent="0.25">
      <c r="A31" s="157" t="s">
        <v>288</v>
      </c>
      <c r="B31" s="157"/>
      <c r="C31" s="53" t="s">
        <v>291</v>
      </c>
      <c r="D31" s="53" t="s">
        <v>292</v>
      </c>
      <c r="E31" s="54">
        <f>'9.2 melléklet'!E31+'9.3 melléklet'!E31+' 9.4 melléklet'!E31+'9.5 melléklet'!E31+'9.6 melléklet'!E31+'9.7 melléklet'!E31</f>
        <v>0</v>
      </c>
      <c r="F31" s="55">
        <f>'9.2 melléklet'!F31+'9.3 melléklet'!F31+' 9.4 melléklet'!F31+'9.5 melléklet'!F31+'9.6 melléklet'!F31+'9.7 melléklet'!F31</f>
        <v>0</v>
      </c>
      <c r="G31" s="55">
        <f>'9.2 melléklet'!G31+'9.3 melléklet'!G31+' 9.4 melléklet'!G31+'9.5 melléklet'!G31+'9.6 melléklet'!G31+'9.7 melléklet'!G31</f>
        <v>0</v>
      </c>
      <c r="H31" s="54">
        <f>'9.2 melléklet'!H31+'9.3 melléklet'!H31+' 9.4 melléklet'!H31+'9.5 melléklet'!H31+'9.6 melléklet'!H31+'9.7 melléklet'!H31</f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'9.2 melléklet'!E32+'9.3 melléklet'!E32+' 9.4 melléklet'!E32+'9.5 melléklet'!E32+'9.6 melléklet'!E32+'9.7 melléklet'!E32</f>
        <v>0</v>
      </c>
      <c r="F32" s="58">
        <f>'9.2 melléklet'!F32+'9.3 melléklet'!F32+' 9.4 melléklet'!F32+'9.5 melléklet'!F32+'9.6 melléklet'!F32+'9.7 melléklet'!F32</f>
        <v>0</v>
      </c>
      <c r="G32" s="58">
        <f>'9.2 melléklet'!G32+'9.3 melléklet'!G32+' 9.4 melléklet'!G32+'9.5 melléklet'!G32+'9.6 melléklet'!G32+'9.7 melléklet'!G32</f>
        <v>0</v>
      </c>
      <c r="H32" s="58">
        <f>'9.2 melléklet'!H32+'9.3 melléklet'!H32+' 9.4 melléklet'!H32+'9.5 melléklet'!H32+'9.6 melléklet'!H32+'9.7 melléklet'!H32</f>
        <v>0</v>
      </c>
    </row>
    <row r="33" spans="1:8" ht="25.5" x14ac:dyDescent="0.25">
      <c r="A33" s="159" t="s">
        <v>296</v>
      </c>
      <c r="B33" s="159"/>
      <c r="C33" s="24" t="s">
        <v>304</v>
      </c>
      <c r="D33" s="24" t="s">
        <v>305</v>
      </c>
      <c r="E33" s="58">
        <f>'9.2 melléklet'!E33+'9.3 melléklet'!E33+' 9.4 melléklet'!E33+'9.5 melléklet'!E33+'9.6 melléklet'!E33+'9.7 melléklet'!E33</f>
        <v>0</v>
      </c>
      <c r="F33" s="59">
        <f>'9.2 melléklet'!F33+'9.3 melléklet'!F33+' 9.4 melléklet'!F33+'9.5 melléklet'!F33+'9.6 melléklet'!F33+'9.7 melléklet'!F33</f>
        <v>0</v>
      </c>
      <c r="G33" s="59">
        <f>'9.2 melléklet'!G33+'9.3 melléklet'!G33+' 9.4 melléklet'!G33+'9.5 melléklet'!G33+'9.6 melléklet'!G33+'9.7 melléklet'!G33</f>
        <v>0</v>
      </c>
      <c r="H33" s="58">
        <f>'9.2 melléklet'!H33+'9.3 melléklet'!H33+' 9.4 melléklet'!H33+'9.5 melléklet'!H33+'9.6 melléklet'!H33+'9.7 melléklet'!H33</f>
        <v>0</v>
      </c>
    </row>
    <row r="34" spans="1:8" ht="25.5" x14ac:dyDescent="0.25">
      <c r="A34" s="159" t="s">
        <v>297</v>
      </c>
      <c r="B34" s="159"/>
      <c r="C34" s="24" t="s">
        <v>306</v>
      </c>
      <c r="D34" s="24" t="s">
        <v>307</v>
      </c>
      <c r="E34" s="58">
        <f>'9.2 melléklet'!E34+'9.3 melléklet'!E34+' 9.4 melléklet'!E34+'9.5 melléklet'!E34+'9.6 melléklet'!E34+'9.7 melléklet'!E34</f>
        <v>0</v>
      </c>
      <c r="F34" s="59">
        <f>'9.2 melléklet'!F34+'9.3 melléklet'!F34+' 9.4 melléklet'!F34+'9.5 melléklet'!F34+'9.6 melléklet'!F34+'9.7 melléklet'!F34</f>
        <v>0</v>
      </c>
      <c r="G34" s="59">
        <f>'9.2 melléklet'!G34+'9.3 melléklet'!G34+' 9.4 melléklet'!G34+'9.5 melléklet'!G34+'9.6 melléklet'!G34+'9.7 melléklet'!G34</f>
        <v>0</v>
      </c>
      <c r="H34" s="58">
        <f>'9.2 melléklet'!H34+'9.3 melléklet'!H34+' 9.4 melléklet'!H34+'9.5 melléklet'!H34+'9.6 melléklet'!H34+'9.7 melléklet'!H34</f>
        <v>0</v>
      </c>
    </row>
    <row r="35" spans="1:8" x14ac:dyDescent="0.25">
      <c r="A35" s="159" t="s">
        <v>298</v>
      </c>
      <c r="B35" s="159"/>
      <c r="C35" s="24" t="s">
        <v>308</v>
      </c>
      <c r="D35" s="24" t="s">
        <v>309</v>
      </c>
      <c r="E35" s="58">
        <f>'9.2 melléklet'!E35+'9.3 melléklet'!E35+' 9.4 melléklet'!E35+'9.5 melléklet'!E35+'9.6 melléklet'!E35+'9.7 melléklet'!E35</f>
        <v>0</v>
      </c>
      <c r="F35" s="59">
        <f>'9.2 melléklet'!F35+'9.3 melléklet'!F35+' 9.4 melléklet'!F35+'9.5 melléklet'!F35+'9.6 melléklet'!F35+'9.7 melléklet'!F35</f>
        <v>0</v>
      </c>
      <c r="G35" s="59">
        <f>'9.2 melléklet'!G35+'9.3 melléklet'!G35+' 9.4 melléklet'!G35+'9.5 melléklet'!G35+'9.6 melléklet'!G35+'9.7 melléklet'!G35</f>
        <v>0</v>
      </c>
      <c r="H35" s="58">
        <f>'9.2 melléklet'!H35+'9.3 melléklet'!H35+' 9.4 melléklet'!H35+'9.5 melléklet'!H35+'9.6 melléklet'!H35+'9.7 melléklet'!H35</f>
        <v>0</v>
      </c>
    </row>
    <row r="36" spans="1:8" x14ac:dyDescent="0.25">
      <c r="A36" s="157" t="s">
        <v>299</v>
      </c>
      <c r="B36" s="157"/>
      <c r="C36" s="53" t="s">
        <v>193</v>
      </c>
      <c r="D36" s="53" t="s">
        <v>310</v>
      </c>
      <c r="E36" s="54">
        <f>'9.2 melléklet'!E36+'9.3 melléklet'!E36+' 9.4 melléklet'!E36+'9.5 melléklet'!E36+'9.6 melléklet'!E36+'9.7 melléklet'!E36</f>
        <v>0</v>
      </c>
      <c r="F36" s="54">
        <f>'9.2 melléklet'!F36+'9.3 melléklet'!F36+' 9.4 melléklet'!F36+'9.5 melléklet'!F36+'9.6 melléklet'!F36+'9.7 melléklet'!F36</f>
        <v>0</v>
      </c>
      <c r="G36" s="54">
        <f>'9.2 melléklet'!G36+'9.3 melléklet'!G36+' 9.4 melléklet'!G36+'9.5 melléklet'!G36+'9.6 melléklet'!G36+'9.7 melléklet'!G36</f>
        <v>0</v>
      </c>
      <c r="H36" s="54">
        <f>'9.2 melléklet'!H36+'9.3 melléklet'!H36+' 9.4 melléklet'!H36+'9.5 melléklet'!H36+'9.6 melléklet'!H36+'9.7 melléklet'!H36</f>
        <v>0</v>
      </c>
    </row>
    <row r="37" spans="1:8" x14ac:dyDescent="0.25">
      <c r="A37" s="157" t="s">
        <v>300</v>
      </c>
      <c r="B37" s="157"/>
      <c r="C37" s="53" t="s">
        <v>311</v>
      </c>
      <c r="D37" s="53" t="s">
        <v>312</v>
      </c>
      <c r="E37" s="54">
        <f>'9.2 melléklet'!E37+'9.3 melléklet'!E37+' 9.4 melléklet'!E37+'9.5 melléklet'!E37+'9.6 melléklet'!E37+'9.7 melléklet'!E37</f>
        <v>0</v>
      </c>
      <c r="F37" s="54">
        <f>'9.2 melléklet'!F37+'9.3 melléklet'!F37+' 9.4 melléklet'!F37+'9.5 melléklet'!F37+'9.6 melléklet'!F37+'9.7 melléklet'!F37</f>
        <v>0</v>
      </c>
      <c r="G37" s="54">
        <f>'9.2 melléklet'!G37+'9.3 melléklet'!G37+' 9.4 melléklet'!G37+'9.5 melléklet'!G37+'9.6 melléklet'!G37+'9.7 melléklet'!G37</f>
        <v>0</v>
      </c>
      <c r="H37" s="54">
        <f>'9.2 melléklet'!H37+'9.3 melléklet'!H37+' 9.4 melléklet'!H37+'9.5 melléklet'!H37+'9.6 melléklet'!H37+'9.7 melléklet'!H37</f>
        <v>0</v>
      </c>
    </row>
    <row r="38" spans="1:8" ht="25.5" x14ac:dyDescent="0.25">
      <c r="A38" s="159" t="s">
        <v>301</v>
      </c>
      <c r="B38" s="159"/>
      <c r="C38" s="53" t="s">
        <v>313</v>
      </c>
      <c r="D38" s="53" t="s">
        <v>314</v>
      </c>
      <c r="E38" s="54">
        <f>'9.2 melléklet'!E38+'9.3 melléklet'!E38+' 9.4 melléklet'!E38+'9.5 melléklet'!E38+'9.6 melléklet'!E38+'9.7 melléklet'!E38</f>
        <v>0</v>
      </c>
      <c r="F38" s="54">
        <f>'9.2 melléklet'!F38+'9.3 melléklet'!F38+' 9.4 melléklet'!F38+'9.5 melléklet'!F38+'9.6 melléklet'!F38+'9.7 melléklet'!F38</f>
        <v>0</v>
      </c>
      <c r="G38" s="54">
        <f>'9.2 melléklet'!G38+'9.3 melléklet'!G38+' 9.4 melléklet'!G38+'9.5 melléklet'!G38+'9.6 melléklet'!G38+'9.7 melléklet'!G38</f>
        <v>0</v>
      </c>
      <c r="H38" s="54">
        <f>'9.2 melléklet'!H38+'9.3 melléklet'!H38+' 9.4 melléklet'!H38+'9.5 melléklet'!H38+'9.6 melléklet'!H38+'9.7 melléklet'!H38</f>
        <v>0</v>
      </c>
    </row>
    <row r="39" spans="1:8" x14ac:dyDescent="0.25">
      <c r="A39" s="157" t="s">
        <v>302</v>
      </c>
      <c r="B39" s="157"/>
      <c r="C39" s="53" t="s">
        <v>315</v>
      </c>
      <c r="D39" s="53" t="s">
        <v>316</v>
      </c>
      <c r="E39" s="54">
        <f>'9.2 melléklet'!E39+'9.3 melléklet'!E39+' 9.4 melléklet'!E39+'9.5 melléklet'!E39+'9.6 melléklet'!E39+'9.7 melléklet'!E39</f>
        <v>0</v>
      </c>
      <c r="F39" s="54">
        <f>'9.2 melléklet'!F39+'9.3 melléklet'!F39+' 9.4 melléklet'!F39+'9.5 melléklet'!F39+'9.6 melléklet'!F39+'9.7 melléklet'!F39</f>
        <v>0</v>
      </c>
      <c r="G39" s="54">
        <f>'9.2 melléklet'!G39+'9.3 melléklet'!G39+' 9.4 melléklet'!G39+'9.5 melléklet'!G39+'9.6 melléklet'!G39+'9.7 melléklet'!G39</f>
        <v>0</v>
      </c>
      <c r="H39" s="54">
        <f>'9.2 melléklet'!H39+'9.3 melléklet'!H39+' 9.4 melléklet'!H39+'9.5 melléklet'!H39+'9.6 melléklet'!H39+'9.7 melléklet'!H39</f>
        <v>0</v>
      </c>
    </row>
    <row r="40" spans="1:8" ht="25.5" x14ac:dyDescent="0.25">
      <c r="A40" s="157" t="s">
        <v>303</v>
      </c>
      <c r="B40" s="157"/>
      <c r="C40" s="53" t="s">
        <v>317</v>
      </c>
      <c r="D40" s="53" t="s">
        <v>318</v>
      </c>
      <c r="E40" s="54">
        <f>'9.2 melléklet'!E40+'9.3 melléklet'!E40+' 9.4 melléklet'!E40+'9.5 melléklet'!E40+'9.6 melléklet'!E40+'9.7 melléklet'!E40</f>
        <v>0</v>
      </c>
      <c r="F40" s="54">
        <f>'9.2 melléklet'!F40+'9.3 melléklet'!F40+' 9.4 melléklet'!F40+'9.5 melléklet'!F40+'9.6 melléklet'!F40+'9.7 melléklet'!F40</f>
        <v>0</v>
      </c>
      <c r="G40" s="54">
        <f>'9.2 melléklet'!G40+'9.3 melléklet'!G40+' 9.4 melléklet'!G40+'9.5 melléklet'!G40+'9.6 melléklet'!G40+'9.7 melléklet'!G40</f>
        <v>0</v>
      </c>
      <c r="H40" s="54">
        <f>'9.2 melléklet'!H40+'9.3 melléklet'!H40+' 9.4 melléklet'!H40+'9.5 melléklet'!H40+'9.6 melléklet'!H40+'9.7 melléklet'!H40</f>
        <v>0</v>
      </c>
    </row>
    <row r="41" spans="1:8" ht="25.5" x14ac:dyDescent="0.25">
      <c r="A41" s="159" t="s">
        <v>319</v>
      </c>
      <c r="B41" s="159"/>
      <c r="C41" s="24" t="s">
        <v>320</v>
      </c>
      <c r="D41" s="24" t="s">
        <v>321</v>
      </c>
      <c r="E41" s="58">
        <f>'9.2 melléklet'!E41+'9.3 melléklet'!E41+' 9.4 melléklet'!E41+'9.5 melléklet'!E41+'9.6 melléklet'!E41+'9.7 melléklet'!E41</f>
        <v>0</v>
      </c>
      <c r="F41" s="58">
        <f>'9.2 melléklet'!F41+'9.3 melléklet'!F41+' 9.4 melléklet'!F41+'9.5 melléklet'!F41+'9.6 melléklet'!F41+'9.7 melléklet'!F41</f>
        <v>0</v>
      </c>
      <c r="G41" s="58">
        <f>'9.2 melléklet'!G41+'9.3 melléklet'!G41+' 9.4 melléklet'!G41+'9.5 melléklet'!G41+'9.6 melléklet'!G41+'9.7 melléklet'!G41</f>
        <v>0</v>
      </c>
      <c r="H41" s="58">
        <f>'9.2 melléklet'!H41+'9.3 melléklet'!H41+' 9.4 melléklet'!H41+'9.5 melléklet'!H41+'9.6 melléklet'!H41+'9.7 melléklet'!H41</f>
        <v>0</v>
      </c>
    </row>
    <row r="42" spans="1:8" x14ac:dyDescent="0.25">
      <c r="A42" s="159" t="s">
        <v>326</v>
      </c>
      <c r="B42" s="159"/>
      <c r="C42" s="24" t="s">
        <v>322</v>
      </c>
      <c r="D42" s="24" t="s">
        <v>323</v>
      </c>
      <c r="E42" s="58">
        <f>'9.2 melléklet'!E42+'9.3 melléklet'!E42+' 9.4 melléklet'!E42+'9.5 melléklet'!E42+'9.6 melléklet'!E42+'9.7 melléklet'!E42</f>
        <v>0</v>
      </c>
      <c r="F42" s="59">
        <f>'9.2 melléklet'!F42+'9.3 melléklet'!F42+' 9.4 melléklet'!F42+'9.5 melléklet'!F42+'9.6 melléklet'!F42+'9.7 melléklet'!F42</f>
        <v>0</v>
      </c>
      <c r="G42" s="59">
        <f>'9.2 melléklet'!G42+'9.3 melléklet'!G42+' 9.4 melléklet'!G42+'9.5 melléklet'!G42+'9.6 melléklet'!G42+'9.7 melléklet'!G42</f>
        <v>0</v>
      </c>
      <c r="H42" s="58">
        <f>'9.2 melléklet'!H42+'9.3 melléklet'!H42+' 9.4 melléklet'!H42+'9.5 melléklet'!H42+'9.6 melléklet'!H42+'9.7 melléklet'!H42</f>
        <v>0</v>
      </c>
    </row>
    <row r="43" spans="1:8" ht="25.5" x14ac:dyDescent="0.25">
      <c r="A43" s="157" t="s">
        <v>327</v>
      </c>
      <c r="B43" s="157"/>
      <c r="C43" s="60" t="s">
        <v>324</v>
      </c>
      <c r="D43" s="60" t="s">
        <v>325</v>
      </c>
      <c r="E43" s="61">
        <f>'9.2 melléklet'!E43+'9.3 melléklet'!E43+' 9.4 melléklet'!E43+'9.5 melléklet'!E43+'9.6 melléklet'!E43+'9.7 melléklet'!E43</f>
        <v>0</v>
      </c>
      <c r="F43" s="61">
        <f>'9.2 melléklet'!F43+'9.3 melléklet'!F43+' 9.4 melléklet'!F43+'9.5 melléklet'!F43+'9.6 melléklet'!F43+'9.7 melléklet'!F43</f>
        <v>0</v>
      </c>
      <c r="G43" s="61">
        <f>'9.2 melléklet'!G43+'9.3 melléklet'!G43+' 9.4 melléklet'!G43+'9.5 melléklet'!G43+'9.6 melléklet'!G43+'9.7 melléklet'!G43</f>
        <v>0</v>
      </c>
      <c r="H43" s="61">
        <f>'9.2 melléklet'!H43+'9.3 melléklet'!H43+' 9.4 melléklet'!H43+'9.5 melléklet'!H43+'9.6 melléklet'!H43+'9.7 melléklet'!H43</f>
        <v>0</v>
      </c>
    </row>
    <row r="44" spans="1:8" x14ac:dyDescent="0.25">
      <c r="A44" s="159" t="s">
        <v>387</v>
      </c>
      <c r="B44" s="159"/>
      <c r="C44" s="24" t="s">
        <v>12</v>
      </c>
      <c r="D44" s="24" t="s">
        <v>328</v>
      </c>
      <c r="E44" s="58">
        <f>'9.2 melléklet'!E44+'9.3 melléklet'!E44+' 9.4 melléklet'!E44+'9.5 melléklet'!E44+'9.6 melléklet'!E44+'9.7 melléklet'!E44</f>
        <v>0</v>
      </c>
      <c r="F44" s="58">
        <f>'9.2 melléklet'!F44+'9.3 melléklet'!F44+' 9.4 melléklet'!F44+'9.5 melléklet'!F44+'9.6 melléklet'!F44+'9.7 melléklet'!F44</f>
        <v>0</v>
      </c>
      <c r="G44" s="58">
        <f>'9.2 melléklet'!G44+'9.3 melléklet'!G44+' 9.4 melléklet'!G44+'9.5 melléklet'!G44+'9.6 melléklet'!G44+'9.7 melléklet'!G44</f>
        <v>0</v>
      </c>
      <c r="H44" s="58">
        <f>'9.2 melléklet'!H44+'9.3 melléklet'!H44+' 9.4 melléklet'!H44+'9.5 melléklet'!H44+'9.6 melléklet'!H44+'9.7 melléklet'!H44</f>
        <v>0</v>
      </c>
    </row>
    <row r="45" spans="1:8" x14ac:dyDescent="0.25">
      <c r="A45" s="159" t="s">
        <v>388</v>
      </c>
      <c r="B45" s="159"/>
      <c r="C45" s="24" t="s">
        <v>13</v>
      </c>
      <c r="D45" s="24" t="s">
        <v>329</v>
      </c>
      <c r="E45" s="58">
        <f>'9.2 melléklet'!E45+'9.3 melléklet'!E45+' 9.4 melléklet'!E45+'9.5 melléklet'!E45+'9.6 melléklet'!E45+'9.7 melléklet'!E45</f>
        <v>5955469</v>
      </c>
      <c r="F45" s="58">
        <f>'9.2 melléklet'!F45+'9.3 melléklet'!F45+' 9.4 melléklet'!F45+'9.5 melléklet'!F45+'9.6 melléklet'!F45+'9.7 melléklet'!F45</f>
        <v>0</v>
      </c>
      <c r="G45" s="58">
        <f>'9.2 melléklet'!G45+'9.3 melléklet'!G45+' 9.4 melléklet'!G45+'9.5 melléklet'!G45+'9.6 melléklet'!G45+'9.7 melléklet'!G45</f>
        <v>0</v>
      </c>
      <c r="H45" s="58">
        <f>'9.2 melléklet'!H45+'9.3 melléklet'!H45+' 9.4 melléklet'!H45+'9.5 melléklet'!H45+'9.6 melléklet'!H45+'9.7 melléklet'!H45</f>
        <v>5955469</v>
      </c>
    </row>
    <row r="46" spans="1:8" ht="25.5" x14ac:dyDescent="0.25">
      <c r="A46" s="159" t="s">
        <v>389</v>
      </c>
      <c r="B46" s="159"/>
      <c r="C46" s="24" t="s">
        <v>330</v>
      </c>
      <c r="D46" s="24" t="s">
        <v>331</v>
      </c>
      <c r="E46" s="58">
        <f>'9.2 melléklet'!E46+'9.3 melléklet'!E46+' 9.4 melléklet'!E46+'9.5 melléklet'!E46+'9.6 melléklet'!E46+'9.7 melléklet'!E46</f>
        <v>4100000</v>
      </c>
      <c r="F46" s="58">
        <f>'9.2 melléklet'!F46+'9.3 melléklet'!F46+' 9.4 melléklet'!F46+'9.5 melléklet'!F46+'9.6 melléklet'!F46+'9.7 melléklet'!F46</f>
        <v>0</v>
      </c>
      <c r="G46" s="58">
        <f>'9.2 melléklet'!G46+'9.3 melléklet'!G46+' 9.4 melléklet'!G46+'9.5 melléklet'!G46+'9.6 melléklet'!G46+'9.7 melléklet'!G46</f>
        <v>0</v>
      </c>
      <c r="H46" s="58">
        <f>'9.2 melléklet'!H46+'9.3 melléklet'!H46+' 9.4 melléklet'!H46+'9.5 melléklet'!H46+'9.6 melléklet'!H46+'9.7 melléklet'!H46</f>
        <v>4100000</v>
      </c>
    </row>
    <row r="47" spans="1:8" x14ac:dyDescent="0.25">
      <c r="A47" s="159" t="s">
        <v>390</v>
      </c>
      <c r="B47" s="159"/>
      <c r="C47" s="24" t="s">
        <v>14</v>
      </c>
      <c r="D47" s="24" t="s">
        <v>332</v>
      </c>
      <c r="E47" s="58">
        <f>'9.2 melléklet'!E47+'9.3 melléklet'!E47+' 9.4 melléklet'!E47+'9.5 melléklet'!E47+'9.6 melléklet'!E47+'9.7 melléklet'!E47</f>
        <v>2800000</v>
      </c>
      <c r="F47" s="58">
        <f>'9.2 melléklet'!F47+'9.3 melléklet'!F47+' 9.4 melléklet'!F47+'9.5 melléklet'!F47+'9.6 melléklet'!F47+'9.7 melléklet'!F47</f>
        <v>0</v>
      </c>
      <c r="G47" s="58">
        <f>'9.2 melléklet'!G47+'9.3 melléklet'!G47+' 9.4 melléklet'!G47+'9.5 melléklet'!G47+'9.6 melléklet'!G47+'9.7 melléklet'!G47</f>
        <v>0</v>
      </c>
      <c r="H47" s="58">
        <f>'9.2 melléklet'!H47+'9.3 melléklet'!H47+' 9.4 melléklet'!H47+'9.5 melléklet'!H47+'9.6 melléklet'!H47+'9.7 melléklet'!H47</f>
        <v>2800000</v>
      </c>
    </row>
    <row r="48" spans="1:8" x14ac:dyDescent="0.25">
      <c r="A48" s="159" t="s">
        <v>391</v>
      </c>
      <c r="B48" s="159"/>
      <c r="C48" s="24" t="s">
        <v>15</v>
      </c>
      <c r="D48" s="24" t="s">
        <v>333</v>
      </c>
      <c r="E48" s="58">
        <f>'9.2 melléklet'!E48+'9.3 melléklet'!E48+' 9.4 melléklet'!E48+'9.5 melléklet'!E48+'9.6 melléklet'!E48+'9.7 melléklet'!E48</f>
        <v>16105512</v>
      </c>
      <c r="F48" s="58">
        <f>'9.2 melléklet'!F48+'9.3 melléklet'!F48+' 9.4 melléklet'!F48+'9.5 melléklet'!F48+'9.6 melléklet'!F48+'9.7 melléklet'!F48</f>
        <v>0</v>
      </c>
      <c r="G48" s="58">
        <f>'9.2 melléklet'!G48+'9.3 melléklet'!G48+' 9.4 melléklet'!G48+'9.5 melléklet'!G48+'9.6 melléklet'!G48+'9.7 melléklet'!G48</f>
        <v>0</v>
      </c>
      <c r="H48" s="58">
        <f>'9.2 melléklet'!H48+'9.3 melléklet'!H48+' 9.4 melléklet'!H48+'9.5 melléklet'!H48+'9.6 melléklet'!H48+'9.7 melléklet'!H48</f>
        <v>16105512</v>
      </c>
    </row>
    <row r="49" spans="1:8" ht="25.5" x14ac:dyDescent="0.25">
      <c r="A49" s="159" t="s">
        <v>392</v>
      </c>
      <c r="B49" s="159"/>
      <c r="C49" s="24" t="s">
        <v>334</v>
      </c>
      <c r="D49" s="24" t="s">
        <v>335</v>
      </c>
      <c r="E49" s="58">
        <f>'9.2 melléklet'!E49+'9.3 melléklet'!E49+' 9.4 melléklet'!E49+'9.5 melléklet'!E49+'9.6 melléklet'!E49+'9.7 melléklet'!E49</f>
        <v>5566548</v>
      </c>
      <c r="F49" s="58">
        <f>'9.2 melléklet'!F49+'9.3 melléklet'!F49+' 9.4 melléklet'!F49+'9.5 melléklet'!F49+'9.6 melléklet'!F49+'9.7 melléklet'!F49</f>
        <v>0</v>
      </c>
      <c r="G49" s="58">
        <f>'9.2 melléklet'!G49+'9.3 melléklet'!G49+' 9.4 melléklet'!G49+'9.5 melléklet'!G49+'9.6 melléklet'!G49+'9.7 melléklet'!G49</f>
        <v>0</v>
      </c>
      <c r="H49" s="58">
        <f>'9.2 melléklet'!H49+'9.3 melléklet'!H49+' 9.4 melléklet'!H49+'9.5 melléklet'!H49+'9.6 melléklet'!H49+'9.7 melléklet'!H49</f>
        <v>5566548</v>
      </c>
    </row>
    <row r="50" spans="1:8" ht="25.5" x14ac:dyDescent="0.25">
      <c r="A50" s="159" t="s">
        <v>393</v>
      </c>
      <c r="B50" s="159"/>
      <c r="C50" s="24" t="s">
        <v>16</v>
      </c>
      <c r="D50" s="24" t="s">
        <v>336</v>
      </c>
      <c r="E50" s="58">
        <f>'9.2 melléklet'!E50+'9.3 melléklet'!E50+' 9.4 melléklet'!E50+'9.5 melléklet'!E50+'9.6 melléklet'!E50+'9.7 melléklet'!E50</f>
        <v>0</v>
      </c>
      <c r="F50" s="58">
        <f>'9.2 melléklet'!F50+'9.3 melléklet'!F50+' 9.4 melléklet'!F50+'9.5 melléklet'!F50+'9.6 melléklet'!F50+'9.7 melléklet'!F50</f>
        <v>0</v>
      </c>
      <c r="G50" s="58">
        <f>'9.2 melléklet'!G50+'9.3 melléklet'!G50+' 9.4 melléklet'!G50+'9.5 melléklet'!G50+'9.6 melléklet'!G50+'9.7 melléklet'!G50</f>
        <v>0</v>
      </c>
      <c r="H50" s="58">
        <f>'9.2 melléklet'!H50+'9.3 melléklet'!H50+' 9.4 melléklet'!H50+'9.5 melléklet'!H50+'9.6 melléklet'!H50+'9.7 melléklet'!H50</f>
        <v>0</v>
      </c>
    </row>
    <row r="51" spans="1:8" ht="25.5" x14ac:dyDescent="0.25">
      <c r="A51" s="157" t="s">
        <v>394</v>
      </c>
      <c r="B51" s="157"/>
      <c r="C51" s="53" t="s">
        <v>337</v>
      </c>
      <c r="D51" s="53" t="s">
        <v>338</v>
      </c>
      <c r="E51" s="54">
        <f>'9.2 melléklet'!E51+'9.3 melléklet'!E51+' 9.4 melléklet'!E51+'9.5 melléklet'!E51+'9.6 melléklet'!E51+'9.7 melléklet'!E51</f>
        <v>0</v>
      </c>
      <c r="F51" s="54">
        <f>'9.2 melléklet'!F51+'9.3 melléklet'!F51+' 9.4 melléklet'!F51+'9.5 melléklet'!F51+'9.6 melléklet'!F51+'9.7 melléklet'!F51</f>
        <v>0</v>
      </c>
      <c r="G51" s="54">
        <f>'9.2 melléklet'!G51+'9.3 melléklet'!G51+' 9.4 melléklet'!G51+'9.5 melléklet'!G51+'9.6 melléklet'!G51+'9.7 melléklet'!G51</f>
        <v>0</v>
      </c>
      <c r="H51" s="54">
        <f>'9.2 melléklet'!H51+'9.3 melléklet'!H51+' 9.4 melléklet'!H51+'9.5 melléklet'!H51+'9.6 melléklet'!H51+'9.7 melléklet'!H51</f>
        <v>0</v>
      </c>
    </row>
    <row r="52" spans="1:8" ht="25.5" x14ac:dyDescent="0.25">
      <c r="A52" s="157" t="s">
        <v>395</v>
      </c>
      <c r="B52" s="157"/>
      <c r="C52" s="53" t="s">
        <v>339</v>
      </c>
      <c r="D52" s="53" t="s">
        <v>340</v>
      </c>
      <c r="E52" s="54">
        <f>'9.2 melléklet'!E52+'9.3 melléklet'!E52+' 9.4 melléklet'!E52+'9.5 melléklet'!E52+'9.6 melléklet'!E52+'9.7 melléklet'!E52</f>
        <v>84000</v>
      </c>
      <c r="F52" s="54">
        <f>'9.2 melléklet'!F52+'9.3 melléklet'!F52+' 9.4 melléklet'!F52+'9.5 melléklet'!F52+'9.6 melléklet'!F52+'9.7 melléklet'!F52</f>
        <v>0</v>
      </c>
      <c r="G52" s="54">
        <f>'9.2 melléklet'!G52+'9.3 melléklet'!G52+' 9.4 melléklet'!G52+'9.5 melléklet'!G52+'9.6 melléklet'!G52+'9.7 melléklet'!G52</f>
        <v>0</v>
      </c>
      <c r="H52" s="54">
        <f>'9.2 melléklet'!H52+'9.3 melléklet'!H52+' 9.4 melléklet'!H52+'9.5 melléklet'!H52+'9.6 melléklet'!H52+'9.7 melléklet'!H52</f>
        <v>84000</v>
      </c>
    </row>
    <row r="53" spans="1:8" ht="38.25" x14ac:dyDescent="0.25">
      <c r="A53" s="159" t="s">
        <v>396</v>
      </c>
      <c r="B53" s="159"/>
      <c r="C53" s="24" t="s">
        <v>341</v>
      </c>
      <c r="D53" s="24" t="s">
        <v>342</v>
      </c>
      <c r="E53" s="58">
        <f>'9.2 melléklet'!E53+'9.3 melléklet'!E53+' 9.4 melléklet'!E53+'9.5 melléklet'!E53+'9.6 melléklet'!E53+'9.7 melléklet'!E53</f>
        <v>84000</v>
      </c>
      <c r="F53" s="58">
        <f>'9.2 melléklet'!F53+'9.3 melléklet'!F53+' 9.4 melléklet'!F53+'9.5 melléklet'!F53+'9.6 melléklet'!F53+'9.7 melléklet'!F53</f>
        <v>0</v>
      </c>
      <c r="G53" s="58">
        <f>'9.2 melléklet'!G53+'9.3 melléklet'!G53+' 9.4 melléklet'!G53+'9.5 melléklet'!G53+'9.6 melléklet'!G53+'9.7 melléklet'!G53</f>
        <v>0</v>
      </c>
      <c r="H53" s="58">
        <f>'9.2 melléklet'!H53+'9.3 melléklet'!H53+' 9.4 melléklet'!H53+'9.5 melléklet'!H53+'9.6 melléklet'!H53+'9.7 melléklet'!H53</f>
        <v>84000</v>
      </c>
    </row>
    <row r="54" spans="1:8" ht="25.5" x14ac:dyDescent="0.25">
      <c r="A54" s="157" t="s">
        <v>397</v>
      </c>
      <c r="B54" s="157"/>
      <c r="C54" s="53" t="s">
        <v>343</v>
      </c>
      <c r="D54" s="53" t="s">
        <v>344</v>
      </c>
      <c r="E54" s="54">
        <f>'9.2 melléklet'!E54+'9.3 melléklet'!E54+' 9.4 melléklet'!E54+'9.5 melléklet'!E54+'9.6 melléklet'!E54+'9.7 melléklet'!E54</f>
        <v>0</v>
      </c>
      <c r="F54" s="54">
        <f>'9.2 melléklet'!F54+'9.3 melléklet'!F54+' 9.4 melléklet'!F54+'9.5 melléklet'!F54+'9.6 melléklet'!F54+'9.7 melléklet'!F54</f>
        <v>0</v>
      </c>
      <c r="G54" s="54">
        <f>'9.2 melléklet'!G54+'9.3 melléklet'!G54+' 9.4 melléklet'!G54+'9.5 melléklet'!G54+'9.6 melléklet'!G54+'9.7 melléklet'!G54</f>
        <v>0</v>
      </c>
      <c r="H54" s="54">
        <f>'9.2 melléklet'!H54+'9.3 melléklet'!H54+' 9.4 melléklet'!H54+'9.5 melléklet'!H54+'9.6 melléklet'!H54+'9.7 melléklet'!H54</f>
        <v>0</v>
      </c>
    </row>
    <row r="55" spans="1:8" ht="25.5" x14ac:dyDescent="0.25">
      <c r="A55" s="157" t="s">
        <v>398</v>
      </c>
      <c r="B55" s="157"/>
      <c r="C55" s="53" t="s">
        <v>345</v>
      </c>
      <c r="D55" s="53" t="s">
        <v>346</v>
      </c>
      <c r="E55" s="54">
        <f>'9.2 melléklet'!E55+'9.3 melléklet'!E55+' 9.4 melléklet'!E55+'9.5 melléklet'!E55+'9.6 melléklet'!E55+'9.7 melléklet'!E55</f>
        <v>0</v>
      </c>
      <c r="F55" s="54">
        <f>'9.2 melléklet'!F55+'9.3 melléklet'!F55+' 9.4 melléklet'!F55+'9.5 melléklet'!F55+'9.6 melléklet'!F55+'9.7 melléklet'!F55</f>
        <v>0</v>
      </c>
      <c r="G55" s="54">
        <f>'9.2 melléklet'!G55+'9.3 melléklet'!G55+' 9.4 melléklet'!G55+'9.5 melléklet'!G55+'9.6 melléklet'!G55+'9.7 melléklet'!G55</f>
        <v>0</v>
      </c>
      <c r="H55" s="54">
        <f>'9.2 melléklet'!H55+'9.3 melléklet'!H55+' 9.4 melléklet'!H55+'9.5 melléklet'!H55+'9.6 melléklet'!H55+'9.7 melléklet'!H55</f>
        <v>0</v>
      </c>
    </row>
    <row r="56" spans="1:8" ht="25.5" x14ac:dyDescent="0.25">
      <c r="A56" s="159" t="s">
        <v>399</v>
      </c>
      <c r="B56" s="159"/>
      <c r="C56" s="24" t="s">
        <v>347</v>
      </c>
      <c r="D56" s="24" t="s">
        <v>348</v>
      </c>
      <c r="E56" s="58">
        <f>'9.2 melléklet'!E56+'9.3 melléklet'!E56+' 9.4 melléklet'!E56+'9.5 melléklet'!E56+'9.6 melléklet'!E56+'9.7 melléklet'!E56</f>
        <v>0</v>
      </c>
      <c r="F56" s="58">
        <f>'9.2 melléklet'!F56+'9.3 melléklet'!F56+' 9.4 melléklet'!F56+'9.5 melléklet'!F56+'9.6 melléklet'!F56+'9.7 melléklet'!F56</f>
        <v>0</v>
      </c>
      <c r="G56" s="58">
        <f>'9.2 melléklet'!G56+'9.3 melléklet'!G56+' 9.4 melléklet'!G56+'9.5 melléklet'!G56+'9.6 melléklet'!G56+'9.7 melléklet'!G56</f>
        <v>0</v>
      </c>
      <c r="H56" s="58">
        <f>'9.2 melléklet'!H56+'9.3 melléklet'!H56+' 9.4 melléklet'!H56+'9.5 melléklet'!H56+'9.6 melléklet'!H56+'9.7 melléklet'!H56</f>
        <v>0</v>
      </c>
    </row>
    <row r="57" spans="1:8" x14ac:dyDescent="0.25">
      <c r="A57" s="159" t="s">
        <v>400</v>
      </c>
      <c r="B57" s="159"/>
      <c r="C57" s="24" t="s">
        <v>349</v>
      </c>
      <c r="D57" s="24" t="s">
        <v>350</v>
      </c>
      <c r="E57" s="58">
        <f>'9.2 melléklet'!E57+'9.3 melléklet'!E57+' 9.4 melléklet'!E57+'9.5 melléklet'!E57+'9.6 melléklet'!E57+'9.7 melléklet'!E57</f>
        <v>0</v>
      </c>
      <c r="F57" s="58">
        <f>'9.2 melléklet'!F57+'9.3 melléklet'!F57+' 9.4 melléklet'!F57+'9.5 melléklet'!F57+'9.6 melléklet'!F57+'9.7 melléklet'!F57</f>
        <v>0</v>
      </c>
      <c r="G57" s="58">
        <f>'9.2 melléklet'!G57+'9.3 melléklet'!G57+' 9.4 melléklet'!G57+'9.5 melléklet'!G57+'9.6 melléklet'!G57+'9.7 melléklet'!G57</f>
        <v>0</v>
      </c>
      <c r="H57" s="58">
        <f>'9.2 melléklet'!H57+'9.3 melléklet'!H57+' 9.4 melléklet'!H57+'9.5 melléklet'!H57+'9.6 melléklet'!H57+'9.7 melléklet'!H57</f>
        <v>0</v>
      </c>
    </row>
    <row r="58" spans="1:8" x14ac:dyDescent="0.25">
      <c r="A58" s="159" t="s">
        <v>401</v>
      </c>
      <c r="B58" s="159"/>
      <c r="C58" s="24" t="s">
        <v>17</v>
      </c>
      <c r="D58" s="24" t="s">
        <v>351</v>
      </c>
      <c r="E58" s="58">
        <f>'9.2 melléklet'!E58+'9.3 melléklet'!E58+' 9.4 melléklet'!E58+'9.5 melléklet'!E58+'9.6 melléklet'!E58+'9.7 melléklet'!E58</f>
        <v>0</v>
      </c>
      <c r="F58" s="58">
        <f>'9.2 melléklet'!F58+'9.3 melléklet'!F58+' 9.4 melléklet'!F58+'9.5 melléklet'!F58+'9.6 melléklet'!F58+'9.7 melléklet'!F58</f>
        <v>0</v>
      </c>
      <c r="G58" s="58">
        <f>'9.2 melléklet'!G58+'9.3 melléklet'!G58+' 9.4 melléklet'!G58+'9.5 melléklet'!G58+'9.6 melléklet'!G58+'9.7 melléklet'!G58</f>
        <v>0</v>
      </c>
      <c r="H58" s="58">
        <f>'9.2 melléklet'!H58+'9.3 melléklet'!H58+' 9.4 melléklet'!H58+'9.5 melléklet'!H58+'9.6 melléklet'!H58+'9.7 melléklet'!H58</f>
        <v>0</v>
      </c>
    </row>
    <row r="59" spans="1:8" ht="25.5" x14ac:dyDescent="0.25">
      <c r="A59" s="160" t="s">
        <v>402</v>
      </c>
      <c r="B59" s="160"/>
      <c r="C59" s="60" t="s">
        <v>352</v>
      </c>
      <c r="D59" s="60" t="s">
        <v>353</v>
      </c>
      <c r="E59" s="61">
        <f>'9.2 melléklet'!E59+'9.3 melléklet'!E59+' 9.4 melléklet'!E59+'9.5 melléklet'!E59+'9.6 melléklet'!E59+'9.7 melléklet'!E59</f>
        <v>34611529</v>
      </c>
      <c r="F59" s="61">
        <f>'9.2 melléklet'!F59+'9.3 melléklet'!F59+' 9.4 melléklet'!F59+'9.5 melléklet'!F59+'9.6 melléklet'!F59+'9.7 melléklet'!F59</f>
        <v>0</v>
      </c>
      <c r="G59" s="61">
        <f>'9.2 melléklet'!G59+'9.3 melléklet'!G59+' 9.4 melléklet'!G59+'9.5 melléklet'!G59+'9.6 melléklet'!G59+'9.7 melléklet'!G59</f>
        <v>0</v>
      </c>
      <c r="H59" s="61">
        <f>'9.2 melléklet'!H59+'9.3 melléklet'!H59+' 9.4 melléklet'!H59+'9.5 melléklet'!H59+'9.6 melléklet'!H59+'9.7 melléklet'!H59</f>
        <v>34611529</v>
      </c>
    </row>
    <row r="60" spans="1:8" x14ac:dyDescent="0.25">
      <c r="A60" s="157" t="s">
        <v>403</v>
      </c>
      <c r="B60" s="157"/>
      <c r="C60" s="53" t="s">
        <v>19</v>
      </c>
      <c r="D60" s="53" t="s">
        <v>354</v>
      </c>
      <c r="E60" s="54">
        <f>'9.2 melléklet'!E60+'9.3 melléklet'!E60+' 9.4 melléklet'!E60+'9.5 melléklet'!E60+'9.6 melléklet'!E60+'9.7 melléklet'!E60</f>
        <v>0</v>
      </c>
      <c r="F60" s="54">
        <f>'9.2 melléklet'!F60+'9.3 melléklet'!F60+' 9.4 melléklet'!F60+'9.5 melléklet'!F60+'9.6 melléklet'!F60+'9.7 melléklet'!F60</f>
        <v>0</v>
      </c>
      <c r="G60" s="54">
        <f>'9.2 melléklet'!G60+'9.3 melléklet'!G60+' 9.4 melléklet'!G60+'9.5 melléklet'!G60+'9.6 melléklet'!G60+'9.7 melléklet'!G60</f>
        <v>0</v>
      </c>
      <c r="H60" s="54">
        <f>'9.2 melléklet'!H60+'9.3 melléklet'!H60+' 9.4 melléklet'!H60+'9.5 melléklet'!H60+'9.6 melléklet'!H60+'9.7 melléklet'!H60</f>
        <v>0</v>
      </c>
    </row>
    <row r="61" spans="1:8" x14ac:dyDescent="0.25">
      <c r="A61" s="157" t="s">
        <v>404</v>
      </c>
      <c r="B61" s="157"/>
      <c r="C61" s="53" t="s">
        <v>20</v>
      </c>
      <c r="D61" s="53" t="s">
        <v>355</v>
      </c>
      <c r="E61" s="54">
        <f>'9.2 melléklet'!E61+'9.3 melléklet'!E61+' 9.4 melléklet'!E61+'9.5 melléklet'!E61+'9.6 melléklet'!E61+'9.7 melléklet'!E61</f>
        <v>0</v>
      </c>
      <c r="F61" s="54">
        <f>'9.2 melléklet'!F61+'9.3 melléklet'!F61+' 9.4 melléklet'!F61+'9.5 melléklet'!F61+'9.6 melléklet'!F61+'9.7 melléklet'!F61</f>
        <v>0</v>
      </c>
      <c r="G61" s="54">
        <f>'9.2 melléklet'!G61+'9.3 melléklet'!G61+' 9.4 melléklet'!G61+'9.5 melléklet'!G61+'9.6 melléklet'!G61+'9.7 melléklet'!G61</f>
        <v>0</v>
      </c>
      <c r="H61" s="54">
        <f>'9.2 melléklet'!H61+'9.3 melléklet'!H61+' 9.4 melléklet'!H61+'9.5 melléklet'!H61+'9.6 melléklet'!H61+'9.7 melléklet'!H61</f>
        <v>0</v>
      </c>
    </row>
    <row r="62" spans="1:8" x14ac:dyDescent="0.25">
      <c r="A62" s="157" t="s">
        <v>405</v>
      </c>
      <c r="B62" s="157"/>
      <c r="C62" s="53" t="s">
        <v>21</v>
      </c>
      <c r="D62" s="53" t="s">
        <v>356</v>
      </c>
      <c r="E62" s="54">
        <f>'9.2 melléklet'!E62+'9.3 melléklet'!E62+' 9.4 melléklet'!E62+'9.5 melléklet'!E62+'9.6 melléklet'!E62+'9.7 melléklet'!E62</f>
        <v>0</v>
      </c>
      <c r="F62" s="54">
        <f>'9.2 melléklet'!F62+'9.3 melléklet'!F62+' 9.4 melléklet'!F62+'9.5 melléklet'!F62+'9.6 melléklet'!F62+'9.7 melléklet'!F62</f>
        <v>0</v>
      </c>
      <c r="G62" s="54">
        <f>'9.2 melléklet'!G62+'9.3 melléklet'!G62+' 9.4 melléklet'!G62+'9.5 melléklet'!G62+'9.6 melléklet'!G62+'9.7 melléklet'!G62</f>
        <v>0</v>
      </c>
      <c r="H62" s="54">
        <f>'9.2 melléklet'!H62+'9.3 melléklet'!H62+' 9.4 melléklet'!H62+'9.5 melléklet'!H62+'9.6 melléklet'!H62+'9.7 melléklet'!H62</f>
        <v>0</v>
      </c>
    </row>
    <row r="63" spans="1:8" x14ac:dyDescent="0.25">
      <c r="A63" s="157" t="s">
        <v>406</v>
      </c>
      <c r="B63" s="157"/>
      <c r="C63" s="53" t="s">
        <v>22</v>
      </c>
      <c r="D63" s="53" t="s">
        <v>357</v>
      </c>
      <c r="E63" s="54">
        <f>'9.2 melléklet'!E63+'9.3 melléklet'!E63+' 9.4 melléklet'!E63+'9.5 melléklet'!E63+'9.6 melléklet'!E63+'9.7 melléklet'!E63</f>
        <v>0</v>
      </c>
      <c r="F63" s="54">
        <f>'9.2 melléklet'!F63+'9.3 melléklet'!F63+' 9.4 melléklet'!F63+'9.5 melléklet'!F63+'9.6 melléklet'!F63+'9.7 melléklet'!F63</f>
        <v>0</v>
      </c>
      <c r="G63" s="54">
        <f>'9.2 melléklet'!G63+'9.3 melléklet'!G63+' 9.4 melléklet'!G63+'9.5 melléklet'!G63+'9.6 melléklet'!G63+'9.7 melléklet'!G63</f>
        <v>0</v>
      </c>
      <c r="H63" s="54">
        <f>'9.2 melléklet'!H63+'9.3 melléklet'!H63+' 9.4 melléklet'!H63+'9.5 melléklet'!H63+'9.6 melléklet'!H63+'9.7 melléklet'!H63</f>
        <v>0</v>
      </c>
    </row>
    <row r="64" spans="1:8" ht="25.5" x14ac:dyDescent="0.25">
      <c r="A64" s="157" t="s">
        <v>407</v>
      </c>
      <c r="B64" s="157"/>
      <c r="C64" s="53" t="s">
        <v>23</v>
      </c>
      <c r="D64" s="53" t="s">
        <v>358</v>
      </c>
      <c r="E64" s="55">
        <f>'9.2 melléklet'!E64+'9.3 melléklet'!E64+' 9.4 melléklet'!E64+'9.5 melléklet'!E64+'9.6 melléklet'!E64+'9.7 melléklet'!E64</f>
        <v>0</v>
      </c>
      <c r="F64" s="55">
        <f>'9.2 melléklet'!F64+'9.3 melléklet'!F64+' 9.4 melléklet'!F64+'9.5 melléklet'!F64+'9.6 melléklet'!F64+'9.7 melléklet'!F64</f>
        <v>0</v>
      </c>
      <c r="G64" s="55">
        <f>'9.2 melléklet'!G64+'9.3 melléklet'!G64+' 9.4 melléklet'!G64+'9.5 melléklet'!G64+'9.6 melléklet'!G64+'9.7 melléklet'!G64</f>
        <v>0</v>
      </c>
      <c r="H64" s="55">
        <f>'9.2 melléklet'!H64+'9.3 melléklet'!H64+' 9.4 melléklet'!H64+'9.5 melléklet'!H64+'9.6 melléklet'!H64+'9.7 melléklet'!H64</f>
        <v>0</v>
      </c>
    </row>
    <row r="65" spans="1:8" ht="25.5" x14ac:dyDescent="0.25">
      <c r="A65" s="160" t="s">
        <v>408</v>
      </c>
      <c r="B65" s="160"/>
      <c r="C65" s="60" t="s">
        <v>359</v>
      </c>
      <c r="D65" s="60" t="s">
        <v>360</v>
      </c>
      <c r="E65" s="61">
        <f>'9.2 melléklet'!E65+'9.3 melléklet'!E65+' 9.4 melléklet'!E65+'9.5 melléklet'!E65+'9.6 melléklet'!E65+'9.7 melléklet'!E65</f>
        <v>0</v>
      </c>
      <c r="F65" s="61">
        <f>'9.2 melléklet'!F65+'9.3 melléklet'!F65+' 9.4 melléklet'!F65+'9.5 melléklet'!F65+'9.6 melléklet'!F65+'9.7 melléklet'!F65</f>
        <v>0</v>
      </c>
      <c r="G65" s="61">
        <f>'9.2 melléklet'!G65+'9.3 melléklet'!G65+' 9.4 melléklet'!G65+'9.5 melléklet'!G65+'9.6 melléklet'!G65+'9.7 melléklet'!G65</f>
        <v>0</v>
      </c>
      <c r="H65" s="61">
        <f>'9.2 melléklet'!H65+'9.3 melléklet'!H65+' 9.4 melléklet'!H65+'9.5 melléklet'!H65+'9.6 melléklet'!H65+'9.7 melléklet'!H65</f>
        <v>0</v>
      </c>
    </row>
    <row r="66" spans="1:8" ht="51" x14ac:dyDescent="0.25">
      <c r="A66" s="159" t="s">
        <v>409</v>
      </c>
      <c r="B66" s="159"/>
      <c r="C66" s="24" t="s">
        <v>361</v>
      </c>
      <c r="D66" s="24" t="s">
        <v>362</v>
      </c>
      <c r="E66" s="59">
        <f>'9.2 melléklet'!E66+'9.3 melléklet'!E66+' 9.4 melléklet'!E66+'9.5 melléklet'!E66+'9.6 melléklet'!E66+'9.7 melléklet'!E66</f>
        <v>0</v>
      </c>
      <c r="F66" s="59">
        <f>'9.2 melléklet'!F66+'9.3 melléklet'!F66+' 9.4 melléklet'!F66+'9.5 melléklet'!F66+'9.6 melléklet'!F66+'9.7 melléklet'!F66</f>
        <v>0</v>
      </c>
      <c r="G66" s="59">
        <f>'9.2 melléklet'!G66+'9.3 melléklet'!G66+' 9.4 melléklet'!G66+'9.5 melléklet'!G66+'9.6 melléklet'!G66+'9.7 melléklet'!G66</f>
        <v>0</v>
      </c>
      <c r="H66" s="59">
        <f>'9.2 melléklet'!H66+'9.3 melléklet'!H66+' 9.4 melléklet'!H66+'9.5 melléklet'!H66+'9.6 melléklet'!H66+'9.7 melléklet'!H66</f>
        <v>0</v>
      </c>
    </row>
    <row r="67" spans="1:8" ht="38.25" x14ac:dyDescent="0.25">
      <c r="A67" s="159" t="s">
        <v>410</v>
      </c>
      <c r="B67" s="159"/>
      <c r="C67" s="24" t="s">
        <v>363</v>
      </c>
      <c r="D67" s="24" t="s">
        <v>364</v>
      </c>
      <c r="E67" s="59">
        <f>'9.2 melléklet'!E67+'9.3 melléklet'!E67+' 9.4 melléklet'!E67+'9.5 melléklet'!E67+'9.6 melléklet'!E67+'9.7 melléklet'!E67</f>
        <v>0</v>
      </c>
      <c r="F67" s="59">
        <f>'9.2 melléklet'!F67+'9.3 melléklet'!F67+' 9.4 melléklet'!F67+'9.5 melléklet'!F67+'9.6 melléklet'!F67+'9.7 melléklet'!F67</f>
        <v>0</v>
      </c>
      <c r="G67" s="59">
        <f>'9.2 melléklet'!G67+'9.3 melléklet'!G67+' 9.4 melléklet'!G67+'9.5 melléklet'!G67+'9.6 melléklet'!G67+'9.7 melléklet'!G67</f>
        <v>0</v>
      </c>
      <c r="H67" s="59">
        <f>'9.2 melléklet'!H67+'9.3 melléklet'!H67+' 9.4 melléklet'!H67+'9.5 melléklet'!H67+'9.6 melléklet'!H67+'9.7 melléklet'!H67</f>
        <v>0</v>
      </c>
    </row>
    <row r="68" spans="1:8" ht="51" x14ac:dyDescent="0.25">
      <c r="A68" s="159" t="s">
        <v>411</v>
      </c>
      <c r="B68" s="159"/>
      <c r="C68" s="24" t="s">
        <v>365</v>
      </c>
      <c r="D68" s="24" t="s">
        <v>366</v>
      </c>
      <c r="E68" s="59">
        <f>'9.2 melléklet'!E68+'9.3 melléklet'!E68+' 9.4 melléklet'!E68+'9.5 melléklet'!E68+'9.6 melléklet'!E68+'9.7 melléklet'!E68</f>
        <v>0</v>
      </c>
      <c r="F68" s="59">
        <f>'9.2 melléklet'!F68+'9.3 melléklet'!F68+' 9.4 melléklet'!F68+'9.5 melléklet'!F68+'9.6 melléklet'!F68+'9.7 melléklet'!F68</f>
        <v>0</v>
      </c>
      <c r="G68" s="59">
        <f>'9.2 melléklet'!G68+'9.3 melléklet'!G68+' 9.4 melléklet'!G68+'9.5 melléklet'!G68+'9.6 melléklet'!G68+'9.7 melléklet'!G68</f>
        <v>0</v>
      </c>
      <c r="H68" s="59">
        <f>'9.2 melléklet'!H68+'9.3 melléklet'!H68+' 9.4 melléklet'!H68+'9.5 melléklet'!H68+'9.6 melléklet'!H68+'9.7 melléklet'!H68</f>
        <v>0</v>
      </c>
    </row>
    <row r="69" spans="1:8" ht="51" x14ac:dyDescent="0.25">
      <c r="A69" s="159" t="s">
        <v>412</v>
      </c>
      <c r="B69" s="159"/>
      <c r="C69" s="24" t="s">
        <v>367</v>
      </c>
      <c r="D69" s="24" t="s">
        <v>368</v>
      </c>
      <c r="E69" s="59">
        <f>'9.2 melléklet'!E69+'9.3 melléklet'!E69+' 9.4 melléklet'!E69+'9.5 melléklet'!E69+'9.6 melléklet'!E69+'9.7 melléklet'!E69</f>
        <v>0</v>
      </c>
      <c r="F69" s="59">
        <f>'9.2 melléklet'!F69+'9.3 melléklet'!F69+' 9.4 melléklet'!F69+'9.5 melléklet'!F69+'9.6 melléklet'!F69+'9.7 melléklet'!F69</f>
        <v>0</v>
      </c>
      <c r="G69" s="59">
        <f>'9.2 melléklet'!G69+'9.3 melléklet'!G69+' 9.4 melléklet'!G69+'9.5 melléklet'!G69+'9.6 melléklet'!G69+'9.7 melléklet'!G69</f>
        <v>0</v>
      </c>
      <c r="H69" s="59">
        <f>'9.2 melléklet'!H69+'9.3 melléklet'!H69+' 9.4 melléklet'!H69+'9.5 melléklet'!H69+'9.6 melléklet'!H69+'9.7 melléklet'!H69</f>
        <v>0</v>
      </c>
    </row>
    <row r="70" spans="1:8" ht="25.5" x14ac:dyDescent="0.25">
      <c r="A70" s="159" t="s">
        <v>413</v>
      </c>
      <c r="B70" s="159"/>
      <c r="C70" s="24" t="s">
        <v>369</v>
      </c>
      <c r="D70" s="24" t="s">
        <v>370</v>
      </c>
      <c r="E70" s="59">
        <f>'9.2 melléklet'!E70+'9.3 melléklet'!E70+' 9.4 melléklet'!E70+'9.5 melléklet'!E70+'9.6 melléklet'!E70+'9.7 melléklet'!E70</f>
        <v>0</v>
      </c>
      <c r="F70" s="59">
        <f>'9.2 melléklet'!F70+'9.3 melléklet'!F70+' 9.4 melléklet'!F70+'9.5 melléklet'!F70+'9.6 melléklet'!F70+'9.7 melléklet'!F70</f>
        <v>0</v>
      </c>
      <c r="G70" s="59">
        <f>'9.2 melléklet'!G70+'9.3 melléklet'!G70+' 9.4 melléklet'!G70+'9.5 melléklet'!G70+'9.6 melléklet'!G70+'9.7 melléklet'!G70</f>
        <v>0</v>
      </c>
      <c r="H70" s="59">
        <f>'9.2 melléklet'!H70+'9.3 melléklet'!H70+' 9.4 melléklet'!H70+'9.5 melléklet'!H70+'9.6 melléklet'!H70+'9.7 melléklet'!H70</f>
        <v>0</v>
      </c>
    </row>
    <row r="71" spans="1:8" ht="25.5" x14ac:dyDescent="0.25">
      <c r="A71" s="160" t="s">
        <v>414</v>
      </c>
      <c r="B71" s="160"/>
      <c r="C71" s="60" t="s">
        <v>371</v>
      </c>
      <c r="D71" s="60" t="s">
        <v>372</v>
      </c>
      <c r="E71" s="62">
        <f>'9.2 melléklet'!E71+'9.3 melléklet'!E71+' 9.4 melléklet'!E71+'9.5 melléklet'!E71+'9.6 melléklet'!E71+'9.7 melléklet'!E71</f>
        <v>0</v>
      </c>
      <c r="F71" s="62">
        <f>'9.2 melléklet'!F71+'9.3 melléklet'!F71+' 9.4 melléklet'!F71+'9.5 melléklet'!F71+'9.6 melléklet'!F71+'9.7 melléklet'!F71</f>
        <v>0</v>
      </c>
      <c r="G71" s="62">
        <f>'9.2 melléklet'!G71+'9.3 melléklet'!G71+' 9.4 melléklet'!G71+'9.5 melléklet'!G71+'9.6 melléklet'!G71+'9.7 melléklet'!G71</f>
        <v>0</v>
      </c>
      <c r="H71" s="62">
        <f>'9.2 melléklet'!H71+'9.3 melléklet'!H71+' 9.4 melléklet'!H71+'9.5 melléklet'!H71+'9.6 melléklet'!H71+'9.7 melléklet'!H71</f>
        <v>0</v>
      </c>
    </row>
    <row r="72" spans="1:8" ht="51" x14ac:dyDescent="0.25">
      <c r="A72" s="157" t="s">
        <v>415</v>
      </c>
      <c r="B72" s="157"/>
      <c r="C72" s="53" t="s">
        <v>373</v>
      </c>
      <c r="D72" s="53" t="s">
        <v>374</v>
      </c>
      <c r="E72" s="55">
        <f>'9.2 melléklet'!E72+'9.3 melléklet'!E72+' 9.4 melléklet'!E72+'9.5 melléklet'!E72+'9.6 melléklet'!E72+'9.7 melléklet'!E72</f>
        <v>0</v>
      </c>
      <c r="F72" s="55">
        <f>'9.2 melléklet'!F72+'9.3 melléklet'!F72+' 9.4 melléklet'!F72+'9.5 melléklet'!F72+'9.6 melléklet'!F72+'9.7 melléklet'!F72</f>
        <v>0</v>
      </c>
      <c r="G72" s="55">
        <f>'9.2 melléklet'!G72+'9.3 melléklet'!G72+' 9.4 melléklet'!G72+'9.5 melléklet'!G72+'9.6 melléklet'!G72+'9.7 melléklet'!G72</f>
        <v>0</v>
      </c>
      <c r="H72" s="55">
        <f>'9.2 melléklet'!H72+'9.3 melléklet'!H72+' 9.4 melléklet'!H72+'9.5 melléklet'!H72+'9.6 melléklet'!H72+'9.7 melléklet'!H72</f>
        <v>0</v>
      </c>
    </row>
    <row r="73" spans="1:8" ht="38.25" x14ac:dyDescent="0.25">
      <c r="A73" s="157" t="s">
        <v>416</v>
      </c>
      <c r="B73" s="157"/>
      <c r="C73" s="53" t="s">
        <v>375</v>
      </c>
      <c r="D73" s="53" t="s">
        <v>376</v>
      </c>
      <c r="E73" s="55">
        <f>'9.2 melléklet'!E73+'9.3 melléklet'!E73+' 9.4 melléklet'!E73+'9.5 melléklet'!E73+'9.6 melléklet'!E73+'9.7 melléklet'!E73</f>
        <v>0</v>
      </c>
      <c r="F73" s="55">
        <f>'9.2 melléklet'!F73+'9.3 melléklet'!F73+' 9.4 melléklet'!F73+'9.5 melléklet'!F73+'9.6 melléklet'!F73+'9.7 melléklet'!F73</f>
        <v>0</v>
      </c>
      <c r="G73" s="55">
        <f>'9.2 melléklet'!G73+'9.3 melléklet'!G73+' 9.4 melléklet'!G73+'9.5 melléklet'!G73+'9.6 melléklet'!G73+'9.7 melléklet'!G73</f>
        <v>0</v>
      </c>
      <c r="H73" s="55">
        <f>'9.2 melléklet'!H73+'9.3 melléklet'!H73+' 9.4 melléklet'!H73+'9.5 melléklet'!H73+'9.6 melléklet'!H73+'9.7 melléklet'!H73</f>
        <v>0</v>
      </c>
    </row>
    <row r="74" spans="1:8" ht="51" x14ac:dyDescent="0.25">
      <c r="A74" s="157" t="s">
        <v>417</v>
      </c>
      <c r="B74" s="157"/>
      <c r="C74" s="53" t="s">
        <v>377</v>
      </c>
      <c r="D74" s="53" t="s">
        <v>378</v>
      </c>
      <c r="E74" s="55">
        <f>'9.2 melléklet'!E74+'9.3 melléklet'!E74+' 9.4 melléklet'!E74+'9.5 melléklet'!E74+'9.6 melléklet'!E74+'9.7 melléklet'!E74</f>
        <v>0</v>
      </c>
      <c r="F74" s="55">
        <f>'9.2 melléklet'!F74+'9.3 melléklet'!F74+' 9.4 melléklet'!F74+'9.5 melléklet'!F74+'9.6 melléklet'!F74+'9.7 melléklet'!F74</f>
        <v>0</v>
      </c>
      <c r="G74" s="55">
        <f>'9.2 melléklet'!G74+'9.3 melléklet'!G74+' 9.4 melléklet'!G74+'9.5 melléklet'!G74+'9.6 melléklet'!G74+'9.7 melléklet'!G74</f>
        <v>0</v>
      </c>
      <c r="H74" s="55">
        <f>'9.2 melléklet'!H74+'9.3 melléklet'!H74+' 9.4 melléklet'!H74+'9.5 melléklet'!H74+'9.6 melléklet'!H74+'9.7 melléklet'!H74</f>
        <v>0</v>
      </c>
    </row>
    <row r="75" spans="1:8" ht="51" x14ac:dyDescent="0.25">
      <c r="A75" s="157" t="s">
        <v>418</v>
      </c>
      <c r="B75" s="157"/>
      <c r="C75" s="53" t="s">
        <v>379</v>
      </c>
      <c r="D75" s="53" t="s">
        <v>380</v>
      </c>
      <c r="E75" s="54">
        <f>'9.2 melléklet'!E75+'9.3 melléklet'!E75+' 9.4 melléklet'!E75+'9.5 melléklet'!E75+'9.6 melléklet'!E75+'9.7 melléklet'!E75</f>
        <v>0</v>
      </c>
      <c r="F75" s="55">
        <f>'9.2 melléklet'!F75+'9.3 melléklet'!F75+' 9.4 melléklet'!F75+'9.5 melléklet'!F75+'9.6 melléklet'!F75+'9.7 melléklet'!F75</f>
        <v>0</v>
      </c>
      <c r="G75" s="55">
        <f>'9.2 melléklet'!G75+'9.3 melléklet'!G75+' 9.4 melléklet'!G75+'9.5 melléklet'!G75+'9.6 melléklet'!G75+'9.7 melléklet'!G75</f>
        <v>0</v>
      </c>
      <c r="H75" s="54">
        <f>'9.2 melléklet'!H75+'9.3 melléklet'!H75+' 9.4 melléklet'!H75+'9.5 melléklet'!H75+'9.6 melléklet'!H75+'9.7 melléklet'!H75</f>
        <v>0</v>
      </c>
    </row>
    <row r="76" spans="1:8" ht="25.5" x14ac:dyDescent="0.25">
      <c r="A76" s="157" t="s">
        <v>419</v>
      </c>
      <c r="B76" s="157"/>
      <c r="C76" s="53" t="s">
        <v>381</v>
      </c>
      <c r="D76" s="53" t="s">
        <v>382</v>
      </c>
      <c r="E76" s="54">
        <f>'9.2 melléklet'!E76+'9.3 melléklet'!E76+' 9.4 melléklet'!E76+'9.5 melléklet'!E76+'9.6 melléklet'!E76+'9.7 melléklet'!E76</f>
        <v>0</v>
      </c>
      <c r="F76" s="55">
        <f>'9.2 melléklet'!F76+'9.3 melléklet'!F76+' 9.4 melléklet'!F76+'9.5 melléklet'!F76+'9.6 melléklet'!F76+'9.7 melléklet'!F76</f>
        <v>0</v>
      </c>
      <c r="G76" s="55">
        <f>'9.2 melléklet'!G76+'9.3 melléklet'!G76+' 9.4 melléklet'!G76+'9.5 melléklet'!G76+'9.6 melléklet'!G76+'9.7 melléklet'!G76</f>
        <v>0</v>
      </c>
      <c r="H76" s="54">
        <f>'9.2 melléklet'!H76+'9.3 melléklet'!H76+' 9.4 melléklet'!H76+'9.5 melléklet'!H76+'9.6 melléklet'!H76+'9.7 melléklet'!H76</f>
        <v>0</v>
      </c>
    </row>
    <row r="77" spans="1:8" ht="25.5" x14ac:dyDescent="0.25">
      <c r="A77" s="160" t="s">
        <v>420</v>
      </c>
      <c r="B77" s="160"/>
      <c r="C77" s="60" t="s">
        <v>383</v>
      </c>
      <c r="D77" s="60" t="s">
        <v>384</v>
      </c>
      <c r="E77" s="62">
        <f>'9.2 melléklet'!E77+'9.3 melléklet'!E77+' 9.4 melléklet'!E77+'9.5 melléklet'!E77+'9.6 melléklet'!E77+'9.7 melléklet'!E77</f>
        <v>0</v>
      </c>
      <c r="F77" s="62">
        <f>'9.2 melléklet'!F77+'9.3 melléklet'!F77+' 9.4 melléklet'!F77+'9.5 melléklet'!F77+'9.6 melléklet'!F77+'9.7 melléklet'!F77</f>
        <v>0</v>
      </c>
      <c r="G77" s="62">
        <f>'9.2 melléklet'!G77+'9.3 melléklet'!G77+' 9.4 melléklet'!G77+'9.5 melléklet'!G77+'9.6 melléklet'!G77+'9.7 melléklet'!G77</f>
        <v>0</v>
      </c>
      <c r="H77" s="62">
        <f>'9.2 melléklet'!H77+'9.3 melléklet'!H77+' 9.4 melléklet'!H77+'9.5 melléklet'!H77+'9.6 melléklet'!H77+'9.7 melléklet'!H77</f>
        <v>0</v>
      </c>
    </row>
    <row r="78" spans="1:8" ht="25.5" x14ac:dyDescent="0.25">
      <c r="A78" s="158" t="s">
        <v>421</v>
      </c>
      <c r="B78" s="158"/>
      <c r="C78" s="64" t="s">
        <v>385</v>
      </c>
      <c r="D78" s="64" t="s">
        <v>386</v>
      </c>
      <c r="E78" s="65">
        <f>'9.2 melléklet'!E78+'9.3 melléklet'!E78+' 9.4 melléklet'!E78+'9.5 melléklet'!E78+'9.6 melléklet'!E78+'9.7 melléklet'!E78</f>
        <v>34611529</v>
      </c>
      <c r="F78" s="65">
        <f>'9.2 melléklet'!F78+'9.3 melléklet'!F78+' 9.4 melléklet'!F78+'9.5 melléklet'!F78+'9.6 melléklet'!F78+'9.7 melléklet'!F78</f>
        <v>0</v>
      </c>
      <c r="G78" s="65">
        <f>'9.2 melléklet'!G78+'9.3 melléklet'!G78+' 9.4 melléklet'!G78+'9.5 melléklet'!G78+'9.6 melléklet'!G78+'9.7 melléklet'!G78</f>
        <v>0</v>
      </c>
      <c r="H78" s="65">
        <f>'9.2 melléklet'!H78+'9.3 melléklet'!H78+' 9.4 melléklet'!H78+'9.5 melléklet'!H78+'9.6 melléklet'!H78+'9.7 melléklet'!H78</f>
        <v>34611529</v>
      </c>
    </row>
    <row r="79" spans="1:8" ht="25.5" x14ac:dyDescent="0.25">
      <c r="A79" s="157" t="s">
        <v>422</v>
      </c>
      <c r="B79" s="157"/>
      <c r="C79" s="53" t="s">
        <v>438</v>
      </c>
      <c r="D79" s="53" t="s">
        <v>439</v>
      </c>
      <c r="E79" s="54">
        <f>'9.2 melléklet'!E79+'9.3 melléklet'!E79+' 9.4 melléklet'!E79+'9.5 melléklet'!E79+'9.6 melléklet'!E79+'9.7 melléklet'!E79</f>
        <v>0</v>
      </c>
      <c r="F79" s="54">
        <f>'9.2 melléklet'!F79+'9.3 melléklet'!F79+' 9.4 melléklet'!F79+'9.5 melléklet'!F79+'9.6 melléklet'!F79+'9.7 melléklet'!F79</f>
        <v>0</v>
      </c>
      <c r="G79" s="54">
        <f>'9.2 melléklet'!G79+'9.3 melléklet'!G79+' 9.4 melléklet'!G79+'9.5 melléklet'!G79+'9.6 melléklet'!G79+'9.7 melléklet'!G79</f>
        <v>0</v>
      </c>
      <c r="H79" s="54">
        <f>'9.2 melléklet'!H79+'9.3 melléklet'!H79+' 9.4 melléklet'!H79+'9.5 melléklet'!H79+'9.6 melléklet'!H79+'9.7 melléklet'!H79</f>
        <v>0</v>
      </c>
    </row>
    <row r="80" spans="1:8" ht="25.5" x14ac:dyDescent="0.25">
      <c r="A80" s="157" t="s">
        <v>485</v>
      </c>
      <c r="B80" s="157"/>
      <c r="C80" s="53" t="s">
        <v>440</v>
      </c>
      <c r="D80" s="53" t="s">
        <v>441</v>
      </c>
      <c r="E80" s="54">
        <f>'9.2 melléklet'!E80+'9.3 melléklet'!E80+' 9.4 melléklet'!E80+'9.5 melléklet'!E80+'9.6 melléklet'!E80+'9.7 melléklet'!E80</f>
        <v>0</v>
      </c>
      <c r="F80" s="54">
        <f>'9.2 melléklet'!F80+'9.3 melléklet'!F80+' 9.4 melléklet'!F80+'9.5 melléklet'!F80+'9.6 melléklet'!F80+'9.7 melléklet'!F80</f>
        <v>0</v>
      </c>
      <c r="G80" s="54">
        <f>'9.2 melléklet'!G80+'9.3 melléklet'!G80+' 9.4 melléklet'!G80+'9.5 melléklet'!G80+'9.6 melléklet'!G80+'9.7 melléklet'!G80</f>
        <v>0</v>
      </c>
      <c r="H80" s="54">
        <f>'9.2 melléklet'!H80+'9.3 melléklet'!H80+' 9.4 melléklet'!H80+'9.5 melléklet'!H80+'9.6 melléklet'!H80+'9.7 melléklet'!H80</f>
        <v>0</v>
      </c>
    </row>
    <row r="81" spans="1:8" ht="25.5" x14ac:dyDescent="0.25">
      <c r="A81" s="157" t="s">
        <v>486</v>
      </c>
      <c r="B81" s="157"/>
      <c r="C81" s="53" t="s">
        <v>442</v>
      </c>
      <c r="D81" s="53" t="s">
        <v>443</v>
      </c>
      <c r="E81" s="54">
        <f>'9.2 melléklet'!E81+'9.3 melléklet'!E81+' 9.4 melléklet'!E81+'9.5 melléklet'!E81+'9.6 melléklet'!E81+'9.7 melléklet'!E81</f>
        <v>0</v>
      </c>
      <c r="F81" s="54">
        <f>'9.2 melléklet'!F81+'9.3 melléklet'!F81+' 9.4 melléklet'!F81+'9.5 melléklet'!F81+'9.6 melléklet'!F81+'9.7 melléklet'!F81</f>
        <v>0</v>
      </c>
      <c r="G81" s="54">
        <f>'9.2 melléklet'!G81+'9.3 melléklet'!G81+' 9.4 melléklet'!G81+'9.5 melléklet'!G81+'9.6 melléklet'!G81+'9.7 melléklet'!G81</f>
        <v>0</v>
      </c>
      <c r="H81" s="54">
        <f>'9.2 melléklet'!H81+'9.3 melléklet'!H81+' 9.4 melléklet'!H81+'9.5 melléklet'!H81+'9.6 melléklet'!H81+'9.7 melléklet'!H81</f>
        <v>0</v>
      </c>
    </row>
    <row r="82" spans="1:8" ht="25.5" x14ac:dyDescent="0.25">
      <c r="A82" s="159" t="s">
        <v>487</v>
      </c>
      <c r="B82" s="159"/>
      <c r="C82" s="24" t="s">
        <v>502</v>
      </c>
      <c r="D82" s="24" t="s">
        <v>444</v>
      </c>
      <c r="E82" s="58">
        <f>'9.2 melléklet'!E82+'9.3 melléklet'!E82+' 9.4 melléklet'!E82+'9.5 melléklet'!E82+'9.6 melléklet'!E82+'9.7 melléklet'!E82</f>
        <v>0</v>
      </c>
      <c r="F82" s="58">
        <f>'9.2 melléklet'!F82+'9.3 melléklet'!F82+' 9.4 melléklet'!F82+'9.5 melléklet'!F82+'9.6 melléklet'!F82+'9.7 melléklet'!F82</f>
        <v>0</v>
      </c>
      <c r="G82" s="58">
        <f>'9.2 melléklet'!G82+'9.3 melléklet'!G82+' 9.4 melléklet'!G82+'9.5 melléklet'!G82+'9.6 melléklet'!G82+'9.7 melléklet'!G82</f>
        <v>0</v>
      </c>
      <c r="H82" s="58">
        <f>'9.2 melléklet'!H82+'9.3 melléklet'!H82+' 9.4 melléklet'!H82+'9.5 melléklet'!H82+'9.6 melléklet'!H82+'9.7 melléklet'!H82</f>
        <v>0</v>
      </c>
    </row>
    <row r="83" spans="1:8" ht="38.25" x14ac:dyDescent="0.25">
      <c r="A83" s="157" t="s">
        <v>488</v>
      </c>
      <c r="B83" s="157"/>
      <c r="C83" s="53" t="s">
        <v>445</v>
      </c>
      <c r="D83" s="53" t="s">
        <v>446</v>
      </c>
      <c r="E83" s="54">
        <f>'9.2 melléklet'!E83+'9.3 melléklet'!E83+' 9.4 melléklet'!E83+'9.5 melléklet'!E83+'9.6 melléklet'!E83+'9.7 melléklet'!E83</f>
        <v>0</v>
      </c>
      <c r="F83" s="54">
        <f>'9.2 melléklet'!F83+'9.3 melléklet'!F83+' 9.4 melléklet'!F83+'9.5 melléklet'!F83+'9.6 melléklet'!F83+'9.7 melléklet'!F83</f>
        <v>0</v>
      </c>
      <c r="G83" s="54">
        <f>'9.2 melléklet'!G83+'9.3 melléklet'!G83+' 9.4 melléklet'!G83+'9.5 melléklet'!G83+'9.6 melléklet'!G83+'9.7 melléklet'!G83</f>
        <v>0</v>
      </c>
      <c r="H83" s="54">
        <f>'9.2 melléklet'!H83+'9.3 melléklet'!H83+' 9.4 melléklet'!H83+'9.5 melléklet'!H83+'9.6 melléklet'!H83+'9.7 melléklet'!H83</f>
        <v>0</v>
      </c>
    </row>
    <row r="84" spans="1:8" ht="25.5" x14ac:dyDescent="0.25">
      <c r="A84" s="157" t="s">
        <v>489</v>
      </c>
      <c r="B84" s="157"/>
      <c r="C84" s="53" t="s">
        <v>447</v>
      </c>
      <c r="D84" s="53" t="s">
        <v>448</v>
      </c>
      <c r="E84" s="54">
        <f>'9.2 melléklet'!E84+'9.3 melléklet'!E84+' 9.4 melléklet'!E84+'9.5 melléklet'!E84+'9.6 melléklet'!E84+'9.7 melléklet'!E84</f>
        <v>0</v>
      </c>
      <c r="F84" s="54">
        <f>'9.2 melléklet'!F84+'9.3 melléklet'!F84+' 9.4 melléklet'!F84+'9.5 melléklet'!F84+'9.6 melléklet'!F84+'9.7 melléklet'!F84</f>
        <v>0</v>
      </c>
      <c r="G84" s="54">
        <f>'9.2 melléklet'!G84+'9.3 melléklet'!G84+' 9.4 melléklet'!G84+'9.5 melléklet'!G84+'9.6 melléklet'!G84+'9.7 melléklet'!G84</f>
        <v>0</v>
      </c>
      <c r="H84" s="54">
        <f>'9.2 melléklet'!H84+'9.3 melléklet'!H84+' 9.4 melléklet'!H84+'9.5 melléklet'!H84+'9.6 melléklet'!H84+'9.7 melléklet'!H84</f>
        <v>0</v>
      </c>
    </row>
    <row r="85" spans="1:8" ht="38.25" x14ac:dyDescent="0.25">
      <c r="A85" s="157" t="s">
        <v>490</v>
      </c>
      <c r="B85" s="157"/>
      <c r="C85" s="53" t="s">
        <v>449</v>
      </c>
      <c r="D85" s="53" t="s">
        <v>450</v>
      </c>
      <c r="E85" s="54">
        <f>'9.2 melléklet'!E85+'9.3 melléklet'!E85+' 9.4 melléklet'!E85+'9.5 melléklet'!E85+'9.6 melléklet'!E85+'9.7 melléklet'!E85</f>
        <v>0</v>
      </c>
      <c r="F85" s="54">
        <f>'9.2 melléklet'!F85+'9.3 melléklet'!F85+' 9.4 melléklet'!F85+'9.5 melléklet'!F85+'9.6 melléklet'!F85+'9.7 melléklet'!F85</f>
        <v>0</v>
      </c>
      <c r="G85" s="54">
        <f>'9.2 melléklet'!G85+'9.3 melléklet'!G85+' 9.4 melléklet'!G85+'9.5 melléklet'!G85+'9.6 melléklet'!G85+'9.7 melléklet'!G85</f>
        <v>0</v>
      </c>
      <c r="H85" s="54">
        <f>'9.2 melléklet'!H85+'9.3 melléklet'!H85+' 9.4 melléklet'!H85+'9.5 melléklet'!H85+'9.6 melléklet'!H85+'9.7 melléklet'!H85</f>
        <v>0</v>
      </c>
    </row>
    <row r="86" spans="1:8" ht="25.5" x14ac:dyDescent="0.25">
      <c r="A86" s="157" t="s">
        <v>491</v>
      </c>
      <c r="B86" s="157"/>
      <c r="C86" s="53" t="s">
        <v>451</v>
      </c>
      <c r="D86" s="53" t="s">
        <v>452</v>
      </c>
      <c r="E86" s="54">
        <f>'9.2 melléklet'!E86+'9.3 melléklet'!E86+' 9.4 melléklet'!E86+'9.5 melléklet'!E86+'9.6 melléklet'!E86+'9.7 melléklet'!E86</f>
        <v>0</v>
      </c>
      <c r="F86" s="54">
        <f>'9.2 melléklet'!F86+'9.3 melléklet'!F86+' 9.4 melléklet'!F86+'9.5 melléklet'!F86+'9.6 melléklet'!F86+'9.7 melléklet'!F86</f>
        <v>0</v>
      </c>
      <c r="G86" s="54">
        <f>'9.2 melléklet'!G86+'9.3 melléklet'!G86+' 9.4 melléklet'!G86+'9.5 melléklet'!G86+'9.6 melléklet'!G86+'9.7 melléklet'!G86</f>
        <v>0</v>
      </c>
      <c r="H86" s="54">
        <f>'9.2 melléklet'!H86+'9.3 melléklet'!H86+' 9.4 melléklet'!H86+'9.5 melléklet'!H86+'9.6 melléklet'!H86+'9.7 melléklet'!H86</f>
        <v>0</v>
      </c>
    </row>
    <row r="87" spans="1:8" ht="25.5" x14ac:dyDescent="0.25">
      <c r="A87" s="159" t="s">
        <v>492</v>
      </c>
      <c r="B87" s="159"/>
      <c r="C87" s="24" t="s">
        <v>503</v>
      </c>
      <c r="D87" s="24" t="s">
        <v>453</v>
      </c>
      <c r="E87" s="58">
        <f>'9.2 melléklet'!E87+'9.3 melléklet'!E87+' 9.4 melléklet'!E87+'9.5 melléklet'!E87+'9.6 melléklet'!E87+'9.7 melléklet'!E87</f>
        <v>0</v>
      </c>
      <c r="F87" s="58">
        <f>'9.2 melléklet'!F87+'9.3 melléklet'!F87+' 9.4 melléklet'!F87+'9.5 melléklet'!F87+'9.6 melléklet'!F87+'9.7 melléklet'!F87</f>
        <v>0</v>
      </c>
      <c r="G87" s="58">
        <f>'9.2 melléklet'!G87+'9.3 melléklet'!G87+' 9.4 melléklet'!G87+'9.5 melléklet'!G87+'9.6 melléklet'!G87+'9.7 melléklet'!G87</f>
        <v>0</v>
      </c>
      <c r="H87" s="58">
        <f>'9.2 melléklet'!H87+'9.3 melléklet'!H87+' 9.4 melléklet'!H87+'9.5 melléklet'!H87+'9.6 melléklet'!H87+'9.7 melléklet'!H87</f>
        <v>0</v>
      </c>
    </row>
    <row r="88" spans="1:8" ht="25.5" x14ac:dyDescent="0.25">
      <c r="A88" s="157" t="s">
        <v>493</v>
      </c>
      <c r="B88" s="157"/>
      <c r="C88" s="53" t="s">
        <v>26</v>
      </c>
      <c r="D88" s="53" t="s">
        <v>454</v>
      </c>
      <c r="E88" s="54">
        <f>'9.2 melléklet'!E88+'9.3 melléklet'!E88+' 9.4 melléklet'!E88+'9.5 melléklet'!E88+'9.6 melléklet'!E88+'9.7 melléklet'!E88</f>
        <v>0</v>
      </c>
      <c r="F88" s="54">
        <f>'9.2 melléklet'!F88+'9.3 melléklet'!F88+' 9.4 melléklet'!F88+'9.5 melléklet'!F88+'9.6 melléklet'!F88+'9.7 melléklet'!F88</f>
        <v>0</v>
      </c>
      <c r="G88" s="54">
        <f>'9.2 melléklet'!G88+'9.3 melléklet'!G88+' 9.4 melléklet'!G88+'9.5 melléklet'!G88+'9.6 melléklet'!G88+'9.7 melléklet'!G88</f>
        <v>0</v>
      </c>
      <c r="H88" s="54">
        <f>'9.2 melléklet'!H88+'9.3 melléklet'!H88+' 9.4 melléklet'!H88+'9.5 melléklet'!H88+'9.6 melléklet'!H88+'9.7 melléklet'!H88</f>
        <v>0</v>
      </c>
    </row>
    <row r="89" spans="1:8" ht="25.5" x14ac:dyDescent="0.25">
      <c r="A89" s="157" t="s">
        <v>494</v>
      </c>
      <c r="B89" s="157"/>
      <c r="C89" s="53" t="s">
        <v>27</v>
      </c>
      <c r="D89" s="53" t="s">
        <v>455</v>
      </c>
      <c r="E89" s="54">
        <f>'9.2 melléklet'!E89+'9.3 melléklet'!E89+' 9.4 melléklet'!E89+'9.5 melléklet'!E89+'9.6 melléklet'!E89+'9.7 melléklet'!E89</f>
        <v>0</v>
      </c>
      <c r="F89" s="54">
        <f>'9.2 melléklet'!F89+'9.3 melléklet'!F89+' 9.4 melléklet'!F89+'9.5 melléklet'!F89+'9.6 melléklet'!F89+'9.7 melléklet'!F89</f>
        <v>0</v>
      </c>
      <c r="G89" s="54">
        <f>'9.2 melléklet'!G89+'9.3 melléklet'!G89+' 9.4 melléklet'!G89+'9.5 melléklet'!G89+'9.6 melléklet'!G89+'9.7 melléklet'!G89</f>
        <v>0</v>
      </c>
      <c r="H89" s="54">
        <f>'9.2 melléklet'!H89+'9.3 melléklet'!H89+' 9.4 melléklet'!H89+'9.5 melléklet'!H89+'9.6 melléklet'!H89+'9.7 melléklet'!H89</f>
        <v>0</v>
      </c>
    </row>
    <row r="90" spans="1:8" ht="25.5" x14ac:dyDescent="0.25">
      <c r="A90" s="159" t="s">
        <v>495</v>
      </c>
      <c r="B90" s="159"/>
      <c r="C90" s="24" t="s">
        <v>504</v>
      </c>
      <c r="D90" s="24" t="s">
        <v>456</v>
      </c>
      <c r="E90" s="58">
        <f>'9.2 melléklet'!E90+'9.3 melléklet'!E90+' 9.4 melléklet'!E90+'9.5 melléklet'!E90+'9.6 melléklet'!E90+'9.7 melléklet'!E90</f>
        <v>0</v>
      </c>
      <c r="F90" s="58">
        <f>'9.2 melléklet'!F90+'9.3 melléklet'!F90+' 9.4 melléklet'!F90+'9.5 melléklet'!F90+'9.6 melléklet'!F90+'9.7 melléklet'!F90</f>
        <v>0</v>
      </c>
      <c r="G90" s="58">
        <f>'9.2 melléklet'!G90+'9.3 melléklet'!G90+' 9.4 melléklet'!G90+'9.5 melléklet'!G90+'9.6 melléklet'!G90+'9.7 melléklet'!G90</f>
        <v>0</v>
      </c>
      <c r="H90" s="58">
        <f>'9.2 melléklet'!H90+'9.3 melléklet'!H90+' 9.4 melléklet'!H90+'9.5 melléklet'!H90+'9.6 melléklet'!H90+'9.7 melléklet'!H90</f>
        <v>0</v>
      </c>
    </row>
    <row r="91" spans="1:8" ht="25.5" x14ac:dyDescent="0.25">
      <c r="A91" s="159" t="s">
        <v>496</v>
      </c>
      <c r="B91" s="159"/>
      <c r="C91" s="24" t="s">
        <v>28</v>
      </c>
      <c r="D91" s="24" t="s">
        <v>457</v>
      </c>
      <c r="E91" s="58">
        <f>'9.2 melléklet'!E91+'9.3 melléklet'!E91+' 9.4 melléklet'!E91+'9.5 melléklet'!E91+'9.6 melléklet'!E91+'9.7 melléklet'!E91</f>
        <v>0</v>
      </c>
      <c r="F91" s="58">
        <f>'9.2 melléklet'!F91+'9.3 melléklet'!F91+' 9.4 melléklet'!F91+'9.5 melléklet'!F91+'9.6 melléklet'!F91+'9.7 melléklet'!F91</f>
        <v>0</v>
      </c>
      <c r="G91" s="58">
        <f>'9.2 melléklet'!G91+'9.3 melléklet'!G91+' 9.4 melléklet'!G91+'9.5 melléklet'!G91+'9.6 melléklet'!G91+'9.7 melléklet'!G91</f>
        <v>0</v>
      </c>
      <c r="H91" s="58">
        <f>'9.2 melléklet'!H91+'9.3 melléklet'!H91+' 9.4 melléklet'!H91+'9.5 melléklet'!H91+'9.6 melléklet'!H91+'9.7 melléklet'!H91</f>
        <v>0</v>
      </c>
    </row>
    <row r="92" spans="1:8" ht="25.5" x14ac:dyDescent="0.25">
      <c r="A92" s="159" t="s">
        <v>497</v>
      </c>
      <c r="B92" s="159"/>
      <c r="C92" s="24" t="s">
        <v>29</v>
      </c>
      <c r="D92" s="24" t="s">
        <v>458</v>
      </c>
      <c r="E92" s="58">
        <f>'9.2 melléklet'!E92+'9.3 melléklet'!E92+' 9.4 melléklet'!E92+'9.5 melléklet'!E92+'9.6 melléklet'!E92+'9.7 melléklet'!E92</f>
        <v>0</v>
      </c>
      <c r="F92" s="58">
        <f>'9.2 melléklet'!F92+'9.3 melléklet'!F92+' 9.4 melléklet'!F92+'9.5 melléklet'!F92+'9.6 melléklet'!F92+'9.7 melléklet'!F92</f>
        <v>0</v>
      </c>
      <c r="G92" s="58">
        <f>'9.2 melléklet'!G92+'9.3 melléklet'!G92+' 9.4 melléklet'!G92+'9.5 melléklet'!G92+'9.6 melléklet'!G92+'9.7 melléklet'!G92</f>
        <v>0</v>
      </c>
      <c r="H92" s="58">
        <f>'9.2 melléklet'!H92+'9.3 melléklet'!H92+' 9.4 melléklet'!H92+'9.5 melléklet'!H92+'9.6 melléklet'!H92+'9.7 melléklet'!H92</f>
        <v>0</v>
      </c>
    </row>
    <row r="93" spans="1:8" ht="25.5" x14ac:dyDescent="0.25">
      <c r="A93" s="159" t="s">
        <v>498</v>
      </c>
      <c r="B93" s="159"/>
      <c r="C93" s="24" t="s">
        <v>459</v>
      </c>
      <c r="D93" s="24" t="s">
        <v>460</v>
      </c>
      <c r="E93" s="58">
        <f>'9.2 melléklet'!E93+'9.3 melléklet'!E93+' 9.4 melléklet'!E93+'9.5 melléklet'!E93+'9.6 melléklet'!E93+'9.7 melléklet'!E93</f>
        <v>553964624</v>
      </c>
      <c r="F93" s="58">
        <f>'9.2 melléklet'!F93+'9.3 melléklet'!F93+' 9.4 melléklet'!F93+'9.5 melléklet'!F93+'9.6 melléklet'!F93+'9.7 melléklet'!F93</f>
        <v>0</v>
      </c>
      <c r="G93" s="58">
        <f>'9.2 melléklet'!G93+'9.3 melléklet'!G93+' 9.4 melléklet'!G93+'9.5 melléklet'!G93+'9.6 melléklet'!G93+'9.7 melléklet'!G93</f>
        <v>232434859</v>
      </c>
      <c r="H93" s="58">
        <f>'9.2 melléklet'!H93+'9.3 melléklet'!H93+' 9.4 melléklet'!H93+'9.5 melléklet'!H93+'9.6 melléklet'!H93+'9.7 melléklet'!H93</f>
        <v>786399483</v>
      </c>
    </row>
    <row r="94" spans="1:8" ht="25.5" x14ac:dyDescent="0.25">
      <c r="A94" s="159" t="s">
        <v>499</v>
      </c>
      <c r="B94" s="159"/>
      <c r="C94" s="24" t="s">
        <v>461</v>
      </c>
      <c r="D94" s="24" t="s">
        <v>462</v>
      </c>
      <c r="E94" s="58">
        <f>'9.2 melléklet'!E94+'9.3 melléklet'!E94+' 9.4 melléklet'!E94+'9.5 melléklet'!E94+'9.6 melléklet'!E94+'9.7 melléklet'!E94</f>
        <v>0</v>
      </c>
      <c r="F94" s="58">
        <f>'9.2 melléklet'!F94+'9.3 melléklet'!F94+' 9.4 melléklet'!F94+'9.5 melléklet'!F94+'9.6 melléklet'!F94+'9.7 melléklet'!F94</f>
        <v>0</v>
      </c>
      <c r="G94" s="58">
        <f>'9.2 melléklet'!G94+'9.3 melléklet'!G94+' 9.4 melléklet'!G94+'9.5 melléklet'!G94+'9.6 melléklet'!G94+'9.7 melléklet'!G94</f>
        <v>0</v>
      </c>
      <c r="H94" s="58">
        <f>'9.2 melléklet'!H94+'9.3 melléklet'!H94+' 9.4 melléklet'!H94+'9.5 melléklet'!H94+'9.6 melléklet'!H94+'9.7 melléklet'!H94</f>
        <v>0</v>
      </c>
    </row>
    <row r="95" spans="1:8" ht="25.5" x14ac:dyDescent="0.25">
      <c r="A95" s="159" t="s">
        <v>500</v>
      </c>
      <c r="B95" s="159"/>
      <c r="C95" s="24" t="s">
        <v>463</v>
      </c>
      <c r="D95" s="24" t="s">
        <v>464</v>
      </c>
      <c r="E95" s="58">
        <f>'9.2 melléklet'!E95+'9.3 melléklet'!E95+' 9.4 melléklet'!E95+'9.5 melléklet'!E95+'9.6 melléklet'!E95+'9.7 melléklet'!E95</f>
        <v>0</v>
      </c>
      <c r="F95" s="58">
        <f>'9.2 melléklet'!F95+'9.3 melléklet'!F95+' 9.4 melléklet'!F95+'9.5 melléklet'!F95+'9.6 melléklet'!F95+'9.7 melléklet'!F95</f>
        <v>0</v>
      </c>
      <c r="G95" s="58">
        <f>'9.2 melléklet'!G95+'9.3 melléklet'!G95+' 9.4 melléklet'!G95+'9.5 melléklet'!G95+'9.6 melléklet'!G95+'9.7 melléklet'!G95</f>
        <v>0</v>
      </c>
      <c r="H95" s="58">
        <f>'9.2 melléklet'!H95+'9.3 melléklet'!H95+' 9.4 melléklet'!H95+'9.5 melléklet'!H95+'9.6 melléklet'!H95+'9.7 melléklet'!H95</f>
        <v>0</v>
      </c>
    </row>
    <row r="96" spans="1:8" ht="25.5" x14ac:dyDescent="0.25">
      <c r="A96" s="157" t="s">
        <v>501</v>
      </c>
      <c r="B96" s="157"/>
      <c r="C96" s="53" t="s">
        <v>465</v>
      </c>
      <c r="D96" s="53" t="s">
        <v>466</v>
      </c>
      <c r="E96" s="54">
        <f>'9.2 melléklet'!E96+'9.3 melléklet'!E96+' 9.4 melléklet'!E96+'9.5 melléklet'!E96+'9.6 melléklet'!E96+'9.7 melléklet'!E96</f>
        <v>0</v>
      </c>
      <c r="F96" s="54">
        <f>'9.2 melléklet'!F96+'9.3 melléklet'!F96+' 9.4 melléklet'!F96+'9.5 melléklet'!F96+'9.6 melléklet'!F96+'9.7 melléklet'!F96</f>
        <v>0</v>
      </c>
      <c r="G96" s="54">
        <f>'9.2 melléklet'!G96+'9.3 melléklet'!G96+' 9.4 melléklet'!G96+'9.5 melléklet'!G96+'9.6 melléklet'!G96+'9.7 melléklet'!G96</f>
        <v>0</v>
      </c>
      <c r="H96" s="54">
        <f>'9.2 melléklet'!H96+'9.3 melléklet'!H96+' 9.4 melléklet'!H96+'9.5 melléklet'!H96+'9.6 melléklet'!H96+'9.7 melléklet'!H96</f>
        <v>0</v>
      </c>
    </row>
    <row r="97" spans="1:8" ht="25.5" x14ac:dyDescent="0.25">
      <c r="A97" s="157" t="s">
        <v>505</v>
      </c>
      <c r="B97" s="157"/>
      <c r="C97" s="53" t="s">
        <v>467</v>
      </c>
      <c r="D97" s="53" t="s">
        <v>468</v>
      </c>
      <c r="E97" s="54">
        <f>'9.2 melléklet'!E97+'9.3 melléklet'!E97+' 9.4 melléklet'!E97+'9.5 melléklet'!E97+'9.6 melléklet'!E97+'9.7 melléklet'!E97</f>
        <v>0</v>
      </c>
      <c r="F97" s="54">
        <f>'9.2 melléklet'!F97+'9.3 melléklet'!F97+' 9.4 melléklet'!F97+'9.5 melléklet'!F97+'9.6 melléklet'!F97+'9.7 melléklet'!F97</f>
        <v>0</v>
      </c>
      <c r="G97" s="54">
        <f>'9.2 melléklet'!G97+'9.3 melléklet'!G97+' 9.4 melléklet'!G97+'9.5 melléklet'!G97+'9.6 melléklet'!G97+'9.7 melléklet'!G97</f>
        <v>0</v>
      </c>
      <c r="H97" s="54">
        <f>'9.2 melléklet'!H97+'9.3 melléklet'!H97+' 9.4 melléklet'!H97+'9.5 melléklet'!H97+'9.6 melléklet'!H97+'9.7 melléklet'!H97</f>
        <v>0</v>
      </c>
    </row>
    <row r="98" spans="1:8" ht="25.5" x14ac:dyDescent="0.25">
      <c r="A98" s="159" t="s">
        <v>506</v>
      </c>
      <c r="B98" s="159"/>
      <c r="C98" s="24" t="s">
        <v>507</v>
      </c>
      <c r="D98" s="24" t="s">
        <v>469</v>
      </c>
      <c r="E98" s="58">
        <f>'9.2 melléklet'!E98+'9.3 melléklet'!E98+' 9.4 melléklet'!E98+'9.5 melléklet'!E98+'9.6 melléklet'!E98+'9.7 melléklet'!E98</f>
        <v>0</v>
      </c>
      <c r="F98" s="58">
        <f>'9.2 melléklet'!F98+'9.3 melléklet'!F98+' 9.4 melléklet'!F98+'9.5 melléklet'!F98+'9.6 melléklet'!F98+'9.7 melléklet'!F98</f>
        <v>0</v>
      </c>
      <c r="G98" s="58">
        <f>'9.2 melléklet'!G98+'9.3 melléklet'!G98+' 9.4 melléklet'!G98+'9.5 melléklet'!G98+'9.6 melléklet'!G98+'9.7 melléklet'!G98</f>
        <v>0</v>
      </c>
      <c r="H98" s="58">
        <f>'9.2 melléklet'!H98+'9.3 melléklet'!H98+' 9.4 melléklet'!H98+'9.5 melléklet'!H98+'9.6 melléklet'!H98+'9.7 melléklet'!H98</f>
        <v>0</v>
      </c>
    </row>
    <row r="99" spans="1:8" ht="25.5" x14ac:dyDescent="0.25">
      <c r="A99" s="160" t="s">
        <v>509</v>
      </c>
      <c r="B99" s="160"/>
      <c r="C99" s="60" t="s">
        <v>508</v>
      </c>
      <c r="D99" s="60" t="s">
        <v>470</v>
      </c>
      <c r="E99" s="61">
        <f>'9.2 melléklet'!E99+'9.3 melléklet'!E99+' 9.4 melléklet'!E99+'9.5 melléklet'!E99+'9.6 melléklet'!E99+'9.7 melléklet'!E99</f>
        <v>553964624</v>
      </c>
      <c r="F99" s="61">
        <f>'9.2 melléklet'!F99+'9.3 melléklet'!F99+' 9.4 melléklet'!F99+'9.5 melléklet'!F99+'9.6 melléklet'!F99+'9.7 melléklet'!F99</f>
        <v>0</v>
      </c>
      <c r="G99" s="61">
        <f>'9.2 melléklet'!G99+'9.3 melléklet'!G99+' 9.4 melléklet'!G99+'9.5 melléklet'!G99+'9.6 melléklet'!G99+'9.7 melléklet'!G99</f>
        <v>232434859</v>
      </c>
      <c r="H99" s="61">
        <f>'9.2 melléklet'!H99+'9.3 melléklet'!H99+' 9.4 melléklet'!H99+'9.5 melléklet'!H99+'9.6 melléklet'!H99+'9.7 melléklet'!H99</f>
        <v>786399483</v>
      </c>
    </row>
    <row r="100" spans="1:8" ht="38.25" x14ac:dyDescent="0.25">
      <c r="A100" s="159" t="s">
        <v>510</v>
      </c>
      <c r="B100" s="159"/>
      <c r="C100" s="24" t="s">
        <v>471</v>
      </c>
      <c r="D100" s="24" t="s">
        <v>472</v>
      </c>
      <c r="E100" s="58">
        <f>'9.2 melléklet'!E100+'9.3 melléklet'!E100+' 9.4 melléklet'!E100+'9.5 melléklet'!E100+'9.6 melléklet'!E100+'9.7 melléklet'!E100</f>
        <v>0</v>
      </c>
      <c r="F100" s="58">
        <f>'9.2 melléklet'!F100+'9.3 melléklet'!F100+' 9.4 melléklet'!F100+'9.5 melléklet'!F100+'9.6 melléklet'!F100+'9.7 melléklet'!F100</f>
        <v>0</v>
      </c>
      <c r="G100" s="58">
        <f>'9.2 melléklet'!G100+'9.3 melléklet'!G100+' 9.4 melléklet'!G100+'9.5 melléklet'!G100+'9.6 melléklet'!G100+'9.7 melléklet'!G100</f>
        <v>0</v>
      </c>
      <c r="H100" s="58">
        <f>'9.2 melléklet'!H100+'9.3 melléklet'!H100+' 9.4 melléklet'!H100+'9.5 melléklet'!H100+'9.6 melléklet'!H100+'9.7 melléklet'!H100</f>
        <v>0</v>
      </c>
    </row>
    <row r="101" spans="1:8" ht="38.25" x14ac:dyDescent="0.25">
      <c r="A101" s="159" t="s">
        <v>511</v>
      </c>
      <c r="B101" s="159"/>
      <c r="C101" s="24" t="s">
        <v>473</v>
      </c>
      <c r="D101" s="24" t="s">
        <v>474</v>
      </c>
      <c r="E101" s="58">
        <f>'9.2 melléklet'!E101+'9.3 melléklet'!E101+' 9.4 melléklet'!E101+'9.5 melléklet'!E101+'9.6 melléklet'!E101+'9.7 melléklet'!E101</f>
        <v>0</v>
      </c>
      <c r="F101" s="58">
        <f>'9.2 melléklet'!F101+'9.3 melléklet'!F101+' 9.4 melléklet'!F101+'9.5 melléklet'!F101+'9.6 melléklet'!F101+'9.7 melléklet'!F101</f>
        <v>0</v>
      </c>
      <c r="G101" s="58">
        <f>'9.2 melléklet'!G101+'9.3 melléklet'!G101+' 9.4 melléklet'!G101+'9.5 melléklet'!G101+'9.6 melléklet'!G101+'9.7 melléklet'!G101</f>
        <v>0</v>
      </c>
      <c r="H101" s="58">
        <f>'9.2 melléklet'!H101+'9.3 melléklet'!H101+' 9.4 melléklet'!H101+'9.5 melléklet'!H101+'9.6 melléklet'!H101+'9.7 melléklet'!H101</f>
        <v>0</v>
      </c>
    </row>
    <row r="102" spans="1:8" ht="25.5" x14ac:dyDescent="0.25">
      <c r="A102" s="159" t="s">
        <v>512</v>
      </c>
      <c r="B102" s="159"/>
      <c r="C102" s="24" t="s">
        <v>30</v>
      </c>
      <c r="D102" s="24" t="s">
        <v>475</v>
      </c>
      <c r="E102" s="58">
        <f>'9.2 melléklet'!E102+'9.3 melléklet'!E102+' 9.4 melléklet'!E102+'9.5 melléklet'!E102+'9.6 melléklet'!E102+'9.7 melléklet'!E102</f>
        <v>0</v>
      </c>
      <c r="F102" s="58">
        <f>'9.2 melléklet'!F102+'9.3 melléklet'!F102+' 9.4 melléklet'!F102+'9.5 melléklet'!F102+'9.6 melléklet'!F102+'9.7 melléklet'!F102</f>
        <v>0</v>
      </c>
      <c r="G102" s="58">
        <f>'9.2 melléklet'!G102+'9.3 melléklet'!G102+' 9.4 melléklet'!G102+'9.5 melléklet'!G102+'9.6 melléklet'!G102+'9.7 melléklet'!G102</f>
        <v>0</v>
      </c>
      <c r="H102" s="58">
        <f>'9.2 melléklet'!H102+'9.3 melléklet'!H102+' 9.4 melléklet'!H102+'9.5 melléklet'!H102+'9.6 melléklet'!H102+'9.7 melléklet'!H102</f>
        <v>0</v>
      </c>
    </row>
    <row r="103" spans="1:8" ht="38.25" x14ac:dyDescent="0.25">
      <c r="A103" s="159" t="s">
        <v>513</v>
      </c>
      <c r="B103" s="159"/>
      <c r="C103" s="24" t="s">
        <v>476</v>
      </c>
      <c r="D103" s="24" t="s">
        <v>477</v>
      </c>
      <c r="E103" s="58">
        <f>'9.2 melléklet'!E103+'9.3 melléklet'!E103+' 9.4 melléklet'!E103+'9.5 melléklet'!E103+'9.6 melléklet'!E103+'9.7 melléklet'!E103</f>
        <v>0</v>
      </c>
      <c r="F103" s="58">
        <f>'9.2 melléklet'!F103+'9.3 melléklet'!F103+' 9.4 melléklet'!F103+'9.5 melléklet'!F103+'9.6 melléklet'!F103+'9.7 melléklet'!F103</f>
        <v>0</v>
      </c>
      <c r="G103" s="58">
        <f>'9.2 melléklet'!G103+'9.3 melléklet'!G103+' 9.4 melléklet'!G103+'9.5 melléklet'!G103+'9.6 melléklet'!G103+'9.7 melléklet'!G103</f>
        <v>0</v>
      </c>
      <c r="H103" s="58">
        <f>'9.2 melléklet'!H103+'9.3 melléklet'!H103+' 9.4 melléklet'!H103+'9.5 melléklet'!H103+'9.6 melléklet'!H103+'9.7 melléklet'!H103</f>
        <v>0</v>
      </c>
    </row>
    <row r="104" spans="1:8" ht="25.5" x14ac:dyDescent="0.25">
      <c r="A104" s="159" t="s">
        <v>514</v>
      </c>
      <c r="B104" s="159"/>
      <c r="C104" s="24" t="s">
        <v>478</v>
      </c>
      <c r="D104" s="24" t="s">
        <v>479</v>
      </c>
      <c r="E104" s="58">
        <f>'9.2 melléklet'!E104+'9.3 melléklet'!E104+' 9.4 melléklet'!E104+'9.5 melléklet'!E104+'9.6 melléklet'!E104+'9.7 melléklet'!E104</f>
        <v>0</v>
      </c>
      <c r="F104" s="58">
        <f>'9.2 melléklet'!F104+'9.3 melléklet'!F104+' 9.4 melléklet'!F104+'9.5 melléklet'!F104+'9.6 melléklet'!F104+'9.7 melléklet'!F104</f>
        <v>0</v>
      </c>
      <c r="G104" s="58">
        <f>'9.2 melléklet'!G104+'9.3 melléklet'!G104+' 9.4 melléklet'!G104+'9.5 melléklet'!G104+'9.6 melléklet'!G104+'9.7 melléklet'!G104</f>
        <v>0</v>
      </c>
      <c r="H104" s="58">
        <f>'9.2 melléklet'!H104+'9.3 melléklet'!H104+' 9.4 melléklet'!H104+'9.5 melléklet'!H104+'9.6 melléklet'!H104+'9.7 melléklet'!H104</f>
        <v>0</v>
      </c>
    </row>
    <row r="105" spans="1:8" ht="25.5" x14ac:dyDescent="0.25">
      <c r="A105" s="160" t="s">
        <v>515</v>
      </c>
      <c r="B105" s="160"/>
      <c r="C105" s="60" t="s">
        <v>519</v>
      </c>
      <c r="D105" s="60" t="s">
        <v>480</v>
      </c>
      <c r="E105" s="61">
        <f>'9.2 melléklet'!E105+'9.3 melléklet'!E105+' 9.4 melléklet'!E105+'9.5 melléklet'!E105+'9.6 melléklet'!E105+'9.7 melléklet'!E105</f>
        <v>0</v>
      </c>
      <c r="F105" s="61">
        <f>'9.2 melléklet'!F105+'9.3 melléklet'!F105+' 9.4 melléklet'!F105+'9.5 melléklet'!F105+'9.6 melléklet'!F105+'9.7 melléklet'!F105</f>
        <v>0</v>
      </c>
      <c r="G105" s="61">
        <f>'9.2 melléklet'!G105+'9.3 melléklet'!G105+' 9.4 melléklet'!G105+'9.5 melléklet'!G105+'9.6 melléklet'!G105+'9.7 melléklet'!G105</f>
        <v>0</v>
      </c>
      <c r="H105" s="61">
        <f>'9.2 melléklet'!H105+'9.3 melléklet'!H105+' 9.4 melléklet'!H105+'9.5 melléklet'!H105+'9.6 melléklet'!H105+'9.7 melléklet'!H105</f>
        <v>0</v>
      </c>
    </row>
    <row r="106" spans="1:8" ht="25.5" x14ac:dyDescent="0.25">
      <c r="A106" s="160" t="s">
        <v>516</v>
      </c>
      <c r="B106" s="160"/>
      <c r="C106" s="60" t="s">
        <v>31</v>
      </c>
      <c r="D106" s="60" t="s">
        <v>481</v>
      </c>
      <c r="E106" s="61">
        <f>'9.2 melléklet'!E106+'9.3 melléklet'!E106+' 9.4 melléklet'!E106+'9.5 melléklet'!E106+'9.6 melléklet'!E106+'9.7 melléklet'!E106</f>
        <v>0</v>
      </c>
      <c r="F106" s="61">
        <f>'9.2 melléklet'!F106+'9.3 melléklet'!F106+' 9.4 melléklet'!F106+'9.5 melléklet'!F106+'9.6 melléklet'!F106+'9.7 melléklet'!F106</f>
        <v>0</v>
      </c>
      <c r="G106" s="61">
        <f>'9.2 melléklet'!G106+'9.3 melléklet'!G106+' 9.4 melléklet'!G106+'9.5 melléklet'!G106+'9.6 melléklet'!G106+'9.7 melléklet'!G106</f>
        <v>0</v>
      </c>
      <c r="H106" s="61">
        <f>'9.2 melléklet'!H106+'9.3 melléklet'!H106+' 9.4 melléklet'!H106+'9.5 melléklet'!H106+'9.6 melléklet'!H106+'9.7 melléklet'!H106</f>
        <v>0</v>
      </c>
    </row>
    <row r="107" spans="1:8" x14ac:dyDescent="0.25">
      <c r="A107" s="160" t="s">
        <v>517</v>
      </c>
      <c r="B107" s="160"/>
      <c r="C107" s="60" t="s">
        <v>482</v>
      </c>
      <c r="D107" s="60" t="s">
        <v>483</v>
      </c>
      <c r="E107" s="61">
        <f>'9.2 melléklet'!E107+'9.3 melléklet'!E107+' 9.4 melléklet'!E107+'9.5 melléklet'!E107+'9.6 melléklet'!E107+'9.7 melléklet'!E107</f>
        <v>0</v>
      </c>
      <c r="F107" s="61">
        <f>'9.2 melléklet'!F107+'9.3 melléklet'!F107+' 9.4 melléklet'!F107+'9.5 melléklet'!F107+'9.6 melléklet'!F107+'9.7 melléklet'!F107</f>
        <v>0</v>
      </c>
      <c r="G107" s="61">
        <f>'9.2 melléklet'!G107+'9.3 melléklet'!G107+' 9.4 melléklet'!G107+'9.5 melléklet'!G107+'9.6 melléklet'!G107+'9.7 melléklet'!G107</f>
        <v>0</v>
      </c>
      <c r="H107" s="61">
        <f>'9.2 melléklet'!H107+'9.3 melléklet'!H107+' 9.4 melléklet'!H107+'9.5 melléklet'!H107+'9.6 melléklet'!H107+'9.7 melléklet'!H107</f>
        <v>0</v>
      </c>
    </row>
    <row r="108" spans="1:8" ht="25.5" x14ac:dyDescent="0.25">
      <c r="A108" s="158" t="s">
        <v>518</v>
      </c>
      <c r="B108" s="158"/>
      <c r="C108" s="64" t="s">
        <v>520</v>
      </c>
      <c r="D108" s="64" t="s">
        <v>484</v>
      </c>
      <c r="E108" s="65">
        <f>'9.2 melléklet'!E108+'9.3 melléklet'!E108+' 9.4 melléklet'!E108+'9.5 melléklet'!E108+'9.6 melléklet'!E108+'9.7 melléklet'!E108</f>
        <v>553964624</v>
      </c>
      <c r="F108" s="65">
        <f>'9.2 melléklet'!F108+'9.3 melléklet'!F108+' 9.4 melléklet'!F108+'9.5 melléklet'!F108+'9.6 melléklet'!F108+'9.7 melléklet'!F108</f>
        <v>0</v>
      </c>
      <c r="G108" s="65">
        <f>'9.2 melléklet'!G108+'9.3 melléklet'!G108+' 9.4 melléklet'!G108+'9.5 melléklet'!G108+'9.6 melléklet'!G108+'9.7 melléklet'!G108</f>
        <v>232434859</v>
      </c>
      <c r="H108" s="65">
        <f>'9.2 melléklet'!H108+'9.3 melléklet'!H108+' 9.4 melléklet'!H108+'9.5 melléklet'!H108+'9.6 melléklet'!H108+'9.7 melléklet'!H108</f>
        <v>786399483</v>
      </c>
    </row>
    <row r="109" spans="1:8" ht="21.75" customHeight="1" x14ac:dyDescent="0.25">
      <c r="A109" s="171" t="s">
        <v>521</v>
      </c>
      <c r="B109" s="171"/>
      <c r="C109" s="70" t="s">
        <v>522</v>
      </c>
      <c r="D109" s="70" t="s">
        <v>523</v>
      </c>
      <c r="E109" s="71">
        <f>'9.2 melléklet'!E109+'9.3 melléklet'!E109+' 9.4 melléklet'!E109+'9.5 melléklet'!E109+'9.6 melléklet'!E109+'9.7 melléklet'!E109</f>
        <v>588576153</v>
      </c>
      <c r="F109" s="71">
        <f>'9.2 melléklet'!F109+'9.3 melléklet'!F109+' 9.4 melléklet'!F109+'9.5 melléklet'!F109+'9.6 melléklet'!F109+'9.7 melléklet'!F109</f>
        <v>0</v>
      </c>
      <c r="G109" s="71">
        <f>'9.2 melléklet'!G109+'9.3 melléklet'!G109+' 9.4 melléklet'!G109+'9.5 melléklet'!G109+'9.6 melléklet'!G109+'9.7 melléklet'!G109</f>
        <v>232434859</v>
      </c>
      <c r="H109" s="71">
        <f>'9.2 melléklet'!H109+'9.3 melléklet'!H109+' 9.4 melléklet'!H109+'9.5 melléklet'!H109+'9.6 melléklet'!H109+'9.7 melléklet'!H109</f>
        <v>821011012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70"/>
      <c r="B113" s="170"/>
      <c r="C113" s="15"/>
      <c r="D113" s="15"/>
      <c r="E113" s="14"/>
      <c r="F113" s="14"/>
      <c r="G113" s="14"/>
      <c r="H113" s="14"/>
    </row>
    <row r="114" spans="1:9" ht="15" customHeight="1" x14ac:dyDescent="0.25">
      <c r="A114" s="158" t="s">
        <v>52</v>
      </c>
      <c r="B114" s="158"/>
      <c r="C114" s="165" t="s">
        <v>188</v>
      </c>
      <c r="D114" s="165"/>
      <c r="E114" s="165"/>
      <c r="F114" s="165"/>
      <c r="G114" s="165"/>
      <c r="H114" s="165"/>
    </row>
    <row r="115" spans="1:9" x14ac:dyDescent="0.25">
      <c r="A115" s="158" t="s">
        <v>182</v>
      </c>
      <c r="B115" s="158"/>
      <c r="C115" s="168" t="s">
        <v>183</v>
      </c>
      <c r="D115" s="64"/>
      <c r="E115" s="166" t="str">
        <f>E6</f>
        <v>2020. évi eredeti előirányzat</v>
      </c>
      <c r="F115" s="166"/>
      <c r="G115" s="166"/>
      <c r="H115" s="166"/>
    </row>
    <row r="116" spans="1:9" ht="25.5" x14ac:dyDescent="0.25">
      <c r="A116" s="158"/>
      <c r="B116" s="158"/>
      <c r="C116" s="168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8">
        <v>1</v>
      </c>
      <c r="B117" s="158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2" t="s">
        <v>51</v>
      </c>
      <c r="B118" s="172"/>
      <c r="C118" s="172"/>
      <c r="D118" s="172"/>
      <c r="E118" s="172"/>
      <c r="F118" s="172"/>
      <c r="G118" s="172"/>
      <c r="H118" s="172"/>
    </row>
    <row r="119" spans="1:9" x14ac:dyDescent="0.25">
      <c r="A119" s="157" t="s">
        <v>255</v>
      </c>
      <c r="B119" s="157"/>
      <c r="C119" s="53" t="s">
        <v>427</v>
      </c>
      <c r="D119" s="53" t="s">
        <v>423</v>
      </c>
      <c r="E119" s="54">
        <f>'9.2 melléklet'!E119+'9.3 melléklet'!E119+' 9.4 melléklet'!E119+'9.5 melléklet'!E119+'9.6 melléklet'!E119+'9.7 melléklet'!E119</f>
        <v>360774976</v>
      </c>
      <c r="F119" s="54">
        <f>'9.2 melléklet'!F119+'9.3 melléklet'!F119+' 9.4 melléklet'!F119+'9.5 melléklet'!F119+'9.6 melléklet'!F119+'9.7 melléklet'!F119</f>
        <v>0</v>
      </c>
      <c r="G119" s="54">
        <f>'9.2 melléklet'!G119+'9.3 melléklet'!G119+' 9.4 melléklet'!G119+'9.5 melléklet'!G119+'9.6 melléklet'!G119+'9.7 melléklet'!G119</f>
        <v>166888534</v>
      </c>
      <c r="H119" s="54">
        <f>'9.2 melléklet'!H119+'9.3 melléklet'!H119+' 9.4 melléklet'!H119+'9.5 melléklet'!H119+'9.6 melléklet'!H119+'9.7 melléklet'!H119</f>
        <v>527663510</v>
      </c>
    </row>
    <row r="120" spans="1:9" ht="25.5" x14ac:dyDescent="0.25">
      <c r="A120" s="157" t="s">
        <v>256</v>
      </c>
      <c r="B120" s="157"/>
      <c r="C120" s="53" t="s">
        <v>424</v>
      </c>
      <c r="D120" s="53" t="s">
        <v>425</v>
      </c>
      <c r="E120" s="54">
        <f>'9.2 melléklet'!E120+'9.3 melléklet'!E120+' 9.4 melléklet'!E120+'9.5 melléklet'!E120+'9.6 melléklet'!E120+'9.7 melléklet'!E120</f>
        <v>67124238</v>
      </c>
      <c r="F120" s="54">
        <f>'9.2 melléklet'!F120+'9.3 melléklet'!F120+' 9.4 melléklet'!F120+'9.5 melléklet'!F120+'9.6 melléklet'!F120+'9.7 melléklet'!F120</f>
        <v>0</v>
      </c>
      <c r="G120" s="54">
        <f>'9.2 melléklet'!G120+'9.3 melléklet'!G120+' 9.4 melléklet'!G120+'9.5 melléklet'!G120+'9.6 melléklet'!G120+'9.7 melléklet'!G120</f>
        <v>31768820</v>
      </c>
      <c r="H120" s="54">
        <f>'9.2 melléklet'!H120+'9.3 melléklet'!H120+' 9.4 melléklet'!H120+'9.5 melléklet'!H120+'9.6 melléklet'!H120+'9.7 melléklet'!H120</f>
        <v>98893058</v>
      </c>
    </row>
    <row r="121" spans="1:9" x14ac:dyDescent="0.25">
      <c r="A121" s="157" t="s">
        <v>257</v>
      </c>
      <c r="B121" s="157"/>
      <c r="C121" s="53" t="s">
        <v>57</v>
      </c>
      <c r="D121" s="53" t="s">
        <v>426</v>
      </c>
      <c r="E121" s="54">
        <f>'9.2 melléklet'!E121+'9.3 melléklet'!E121+' 9.4 melléklet'!E121+'9.5 melléklet'!E121+'9.6 melléklet'!E121+'9.7 melléklet'!E121</f>
        <v>146524504</v>
      </c>
      <c r="F121" s="54">
        <f>'9.2 melléklet'!F121+'9.3 melléklet'!F121+' 9.4 melléklet'!F121+'9.5 melléklet'!F121+'9.6 melléklet'!F121+'9.7 melléklet'!F121</f>
        <v>0</v>
      </c>
      <c r="G121" s="54">
        <f>'9.2 melléklet'!G121+'9.3 melléklet'!G121+' 9.4 melléklet'!G121+'9.5 melléklet'!G121+'9.6 melléklet'!G121+'9.7 melléklet'!G121</f>
        <v>32528030</v>
      </c>
      <c r="H121" s="54">
        <f>'9.2 melléklet'!H121+'9.3 melléklet'!H121+' 9.4 melléklet'!H121+'9.5 melléklet'!H121+'9.6 melléklet'!H121+'9.7 melléklet'!H121</f>
        <v>179052534</v>
      </c>
    </row>
    <row r="122" spans="1:9" x14ac:dyDescent="0.25">
      <c r="A122" s="157" t="s">
        <v>258</v>
      </c>
      <c r="B122" s="157"/>
      <c r="C122" s="53" t="s">
        <v>34</v>
      </c>
      <c r="D122" s="53" t="s">
        <v>428</v>
      </c>
      <c r="E122" s="54">
        <f>'9.2 melléklet'!E122+'9.3 melléklet'!E122+' 9.4 melléklet'!E122+'9.5 melléklet'!E122+'9.6 melléklet'!E122+'9.7 melléklet'!E122</f>
        <v>0</v>
      </c>
      <c r="F122" s="54">
        <f>'9.2 melléklet'!F122+'9.3 melléklet'!F122+' 9.4 melléklet'!F122+'9.5 melléklet'!F122+'9.6 melléklet'!F122+'9.7 melléklet'!F122</f>
        <v>0</v>
      </c>
      <c r="G122" s="54">
        <f>'9.2 melléklet'!G122+'9.3 melléklet'!G122+' 9.4 melléklet'!G122+'9.5 melléklet'!G122+'9.6 melléklet'!G122+'9.7 melléklet'!G122</f>
        <v>0</v>
      </c>
      <c r="H122" s="54">
        <f>'9.2 melléklet'!H122+'9.3 melléklet'!H122+' 9.4 melléklet'!H122+'9.5 melléklet'!H122+'9.6 melléklet'!H122+'9.7 melléklet'!H122</f>
        <v>0</v>
      </c>
    </row>
    <row r="123" spans="1:9" x14ac:dyDescent="0.25">
      <c r="A123" s="157" t="s">
        <v>259</v>
      </c>
      <c r="B123" s="157"/>
      <c r="C123" s="53" t="s">
        <v>430</v>
      </c>
      <c r="D123" s="53" t="s">
        <v>429</v>
      </c>
      <c r="E123" s="54">
        <f>'9.2 melléklet'!E123+'9.3 melléklet'!E123+' 9.4 melléklet'!E123+'9.5 melléklet'!E123+'9.6 melléklet'!E123+'9.7 melléklet'!E123</f>
        <v>0</v>
      </c>
      <c r="F123" s="54">
        <f>'9.2 melléklet'!F123+'9.3 melléklet'!F123+' 9.4 melléklet'!F123+'9.5 melléklet'!F123+'9.6 melléklet'!F123+'9.7 melléklet'!F123</f>
        <v>0</v>
      </c>
      <c r="G123" s="54">
        <f>'9.2 melléklet'!G123+'9.3 melléklet'!G123+' 9.4 melléklet'!G123+'9.5 melléklet'!G123+'9.6 melléklet'!G123+'9.7 melléklet'!G123</f>
        <v>0</v>
      </c>
      <c r="H123" s="54">
        <f>'9.2 melléklet'!H123+'9.3 melléklet'!H123+' 9.4 melléklet'!H123+'9.5 melléklet'!H123+'9.6 melléklet'!H123+'9.7 melléklet'!H123</f>
        <v>0</v>
      </c>
      <c r="I123" s="38" t="s">
        <v>190</v>
      </c>
    </row>
    <row r="124" spans="1:9" x14ac:dyDescent="0.25">
      <c r="A124" s="157" t="s">
        <v>260</v>
      </c>
      <c r="B124" s="157"/>
      <c r="C124" s="53" t="s">
        <v>432</v>
      </c>
      <c r="D124" s="53" t="s">
        <v>431</v>
      </c>
      <c r="E124" s="54">
        <f>'9.2 melléklet'!E124+'9.3 melléklet'!E124+' 9.4 melléklet'!E124+'9.5 melléklet'!E124+'9.6 melléklet'!E124+'9.7 melléklet'!E124</f>
        <v>6339935</v>
      </c>
      <c r="F124" s="54">
        <f>'9.2 melléklet'!F124+'9.3 melléklet'!F124+' 9.4 melléklet'!F124+'9.5 melléklet'!F124+'9.6 melléklet'!F124+'9.7 melléklet'!F124</f>
        <v>0</v>
      </c>
      <c r="G124" s="54">
        <f>'9.2 melléklet'!G124+'9.3 melléklet'!G124+' 9.4 melléklet'!G124+'9.5 melléklet'!G124+'9.6 melléklet'!G124+'9.7 melléklet'!G124</f>
        <v>7156975</v>
      </c>
      <c r="H124" s="54">
        <f>'9.2 melléklet'!H124+'9.3 melléklet'!H124+' 9.4 melléklet'!H124+'9.5 melléklet'!H124+'9.6 melléklet'!H124+'9.7 melléklet'!H124</f>
        <v>13496910</v>
      </c>
    </row>
    <row r="125" spans="1:9" x14ac:dyDescent="0.25">
      <c r="A125" s="157" t="s">
        <v>261</v>
      </c>
      <c r="B125" s="157"/>
      <c r="C125" s="53" t="s">
        <v>37</v>
      </c>
      <c r="D125" s="53" t="s">
        <v>433</v>
      </c>
      <c r="E125" s="54">
        <f>'9.2 melléklet'!E125+'9.3 melléklet'!E125+' 9.4 melléklet'!E125+'9.5 melléklet'!E125+'9.6 melléklet'!E125+'9.7 melléklet'!E125</f>
        <v>1905000</v>
      </c>
      <c r="F125" s="54">
        <f>'9.2 melléklet'!F125+'9.3 melléklet'!F125+' 9.4 melléklet'!F125+'9.5 melléklet'!F125+'9.6 melléklet'!F125+'9.7 melléklet'!F125</f>
        <v>0</v>
      </c>
      <c r="G125" s="54">
        <f>'9.2 melléklet'!G125+'9.3 melléklet'!G125+' 9.4 melléklet'!G125+'9.5 melléklet'!G125+'9.6 melléklet'!G125+'9.7 melléklet'!G125</f>
        <v>0</v>
      </c>
      <c r="H125" s="54">
        <f>'9.2 melléklet'!H125+'9.3 melléklet'!H125+' 9.4 melléklet'!H125+'9.5 melléklet'!H125+'9.6 melléklet'!H125+'9.7 melléklet'!H125</f>
        <v>1905000</v>
      </c>
    </row>
    <row r="126" spans="1:9" x14ac:dyDescent="0.25">
      <c r="A126" s="157" t="s">
        <v>263</v>
      </c>
      <c r="B126" s="157"/>
      <c r="C126" s="53" t="s">
        <v>435</v>
      </c>
      <c r="D126" s="53" t="s">
        <v>434</v>
      </c>
      <c r="E126" s="54">
        <f>'9.2 melléklet'!E126+'9.3 melléklet'!E126+' 9.4 melléklet'!E126+'9.5 melléklet'!E126+'9.6 melléklet'!E126+'9.7 melléklet'!E126</f>
        <v>0</v>
      </c>
      <c r="F126" s="54">
        <f>'9.2 melléklet'!F126+'9.3 melléklet'!F126+' 9.4 melléklet'!F126+'9.5 melléklet'!F126+'9.6 melléklet'!F126+'9.7 melléklet'!F126</f>
        <v>0</v>
      </c>
      <c r="G126" s="54">
        <f>'9.2 melléklet'!G126+'9.3 melléklet'!G126+' 9.4 melléklet'!G126+'9.5 melléklet'!G126+'9.6 melléklet'!G126+'9.7 melléklet'!G126</f>
        <v>0</v>
      </c>
      <c r="H126" s="54">
        <f>'9.2 melléklet'!H126+'9.3 melléklet'!H126+' 9.4 melléklet'!H126+'9.5 melléklet'!H126+'9.6 melléklet'!H126+'9.7 melléklet'!H126</f>
        <v>0</v>
      </c>
    </row>
    <row r="127" spans="1:9" ht="25.5" x14ac:dyDescent="0.25">
      <c r="A127" s="158" t="s">
        <v>264</v>
      </c>
      <c r="B127" s="158"/>
      <c r="C127" s="64" t="s">
        <v>437</v>
      </c>
      <c r="D127" s="64" t="s">
        <v>436</v>
      </c>
      <c r="E127" s="65">
        <f>'9.2 melléklet'!E127+'9.3 melléklet'!E127+' 9.4 melléklet'!E127+'9.5 melléklet'!E127+'9.6 melléklet'!E127+'9.7 melléklet'!E127</f>
        <v>582668653</v>
      </c>
      <c r="F127" s="65">
        <f>'9.2 melléklet'!F127+'9.3 melléklet'!F127+' 9.4 melléklet'!F127+'9.5 melléklet'!F127+'9.6 melléklet'!F127+'9.7 melléklet'!F127</f>
        <v>0</v>
      </c>
      <c r="G127" s="65">
        <f>'9.2 melléklet'!G127+'9.3 melléklet'!G127+' 9.4 melléklet'!G127+'9.5 melléklet'!G127+'9.6 melléklet'!G127+'9.7 melléklet'!G127</f>
        <v>238342359</v>
      </c>
      <c r="H127" s="65">
        <f>'9.2 melléklet'!H127+'9.3 melléklet'!H127+' 9.4 melléklet'!H127+'9.5 melléklet'!H127+'9.6 melléklet'!H127+'9.7 melléklet'!H127</f>
        <v>821011012</v>
      </c>
    </row>
    <row r="128" spans="1:9" ht="25.5" x14ac:dyDescent="0.25">
      <c r="A128" s="157" t="s">
        <v>265</v>
      </c>
      <c r="B128" s="157"/>
      <c r="C128" s="53" t="s">
        <v>543</v>
      </c>
      <c r="D128" s="53" t="s">
        <v>526</v>
      </c>
      <c r="E128" s="54">
        <f>'9.2 melléklet'!E128+'9.3 melléklet'!E128+' 9.4 melléklet'!E128+'9.5 melléklet'!E128+'9.6 melléklet'!E128+'9.7 melléklet'!E128</f>
        <v>0</v>
      </c>
      <c r="F128" s="54">
        <f>'9.2 melléklet'!F128+'9.3 melléklet'!F128+' 9.4 melléklet'!F128+'9.5 melléklet'!F128+'9.6 melléklet'!F128+'9.7 melléklet'!F128</f>
        <v>0</v>
      </c>
      <c r="G128" s="54">
        <f>'9.2 melléklet'!G128+'9.3 melléklet'!G128+' 9.4 melléklet'!G128+'9.5 melléklet'!G128+'9.6 melléklet'!G128+'9.7 melléklet'!G128</f>
        <v>0</v>
      </c>
      <c r="H128" s="54">
        <f>'9.2 melléklet'!H128+'9.3 melléklet'!H128+' 9.4 melléklet'!H128+'9.5 melléklet'!H128+'9.6 melléklet'!H128+'9.7 melléklet'!H128</f>
        <v>0</v>
      </c>
    </row>
    <row r="129" spans="1:8" x14ac:dyDescent="0.25">
      <c r="A129" s="157" t="s">
        <v>266</v>
      </c>
      <c r="B129" s="157"/>
      <c r="C129" s="53" t="s">
        <v>544</v>
      </c>
      <c r="D129" s="53" t="s">
        <v>527</v>
      </c>
      <c r="E129" s="54">
        <f>'9.2 melléklet'!E129+'9.3 melléklet'!E129+' 9.4 melléklet'!E129+'9.5 melléklet'!E129+'9.6 melléklet'!E129+'9.7 melléklet'!E129</f>
        <v>0</v>
      </c>
      <c r="F129" s="54">
        <f>'9.2 melléklet'!F129+'9.3 melléklet'!F129+' 9.4 melléklet'!F129+'9.5 melléklet'!F129+'9.6 melléklet'!F129+'9.7 melléklet'!F129</f>
        <v>0</v>
      </c>
      <c r="G129" s="54">
        <f>'9.2 melléklet'!G129+'9.3 melléklet'!G129+' 9.4 melléklet'!G129+'9.5 melléklet'!G129+'9.6 melléklet'!G129+'9.7 melléklet'!G129</f>
        <v>0</v>
      </c>
      <c r="H129" s="54">
        <f>'9.2 melléklet'!H129+'9.3 melléklet'!H129+' 9.4 melléklet'!H129+'9.5 melléklet'!H129+'9.6 melléklet'!H129+'9.7 melléklet'!H129</f>
        <v>0</v>
      </c>
    </row>
    <row r="130" spans="1:8" ht="25.5" x14ac:dyDescent="0.25">
      <c r="A130" s="157" t="s">
        <v>267</v>
      </c>
      <c r="B130" s="157"/>
      <c r="C130" s="53" t="s">
        <v>41</v>
      </c>
      <c r="D130" s="53" t="s">
        <v>528</v>
      </c>
      <c r="E130" s="54">
        <f>'9.2 melléklet'!E130+'9.3 melléklet'!E130+' 9.4 melléklet'!E130+'9.5 melléklet'!E130+'9.6 melléklet'!E130+'9.7 melléklet'!E130</f>
        <v>0</v>
      </c>
      <c r="F130" s="54">
        <f>'9.2 melléklet'!F130+'9.3 melléklet'!F130+' 9.4 melléklet'!F130+'9.5 melléklet'!F130+'9.6 melléklet'!F130+'9.7 melléklet'!F130</f>
        <v>0</v>
      </c>
      <c r="G130" s="54">
        <f>'9.2 melléklet'!G130+'9.3 melléklet'!G130+' 9.4 melléklet'!G130+'9.5 melléklet'!G130+'9.6 melléklet'!G130+'9.7 melléklet'!G130</f>
        <v>0</v>
      </c>
      <c r="H130" s="54">
        <f>'9.2 melléklet'!H130+'9.3 melléklet'!H130+' 9.4 melléklet'!H130+'9.5 melléklet'!H130+'9.6 melléklet'!H130+'9.7 melléklet'!H130</f>
        <v>0</v>
      </c>
    </row>
    <row r="131" spans="1:8" ht="25.5" x14ac:dyDescent="0.25">
      <c r="A131" s="157" t="s">
        <v>268</v>
      </c>
      <c r="B131" s="157"/>
      <c r="C131" s="53" t="s">
        <v>42</v>
      </c>
      <c r="D131" s="53" t="s">
        <v>529</v>
      </c>
      <c r="E131" s="54">
        <f>'9.2 melléklet'!E131+'9.3 melléklet'!E131+' 9.4 melléklet'!E131+'9.5 melléklet'!E131+'9.6 melléklet'!E131+'9.7 melléklet'!E131</f>
        <v>0</v>
      </c>
      <c r="F131" s="54">
        <f>'9.2 melléklet'!F131+'9.3 melléklet'!F131+' 9.4 melléklet'!F131+'9.5 melléklet'!F131+'9.6 melléklet'!F131+'9.7 melléklet'!F131</f>
        <v>0</v>
      </c>
      <c r="G131" s="54">
        <f>'9.2 melléklet'!G131+'9.3 melléklet'!G131+' 9.4 melléklet'!G131+'9.5 melléklet'!G131+'9.6 melléklet'!G131+'9.7 melléklet'!G131</f>
        <v>0</v>
      </c>
      <c r="H131" s="54">
        <f>'9.2 melléklet'!H131+'9.3 melléklet'!H131+' 9.4 melléklet'!H131+'9.5 melléklet'!H131+'9.6 melléklet'!H131+'9.7 melléklet'!H131</f>
        <v>0</v>
      </c>
    </row>
    <row r="132" spans="1:8" ht="25.5" x14ac:dyDescent="0.25">
      <c r="A132" s="157" t="s">
        <v>192</v>
      </c>
      <c r="B132" s="157"/>
      <c r="C132" s="53" t="s">
        <v>530</v>
      </c>
      <c r="D132" s="53" t="s">
        <v>531</v>
      </c>
      <c r="E132" s="54">
        <f>'9.2 melléklet'!E132+'9.3 melléklet'!E132+' 9.4 melléklet'!E132+'9.5 melléklet'!E132+'9.6 melléklet'!E132+'9.7 melléklet'!E132</f>
        <v>0</v>
      </c>
      <c r="F132" s="54">
        <f>'9.2 melléklet'!F132+'9.3 melléklet'!F132+' 9.4 melléklet'!F132+'9.5 melléklet'!F132+'9.6 melléklet'!F132+'9.7 melléklet'!F132</f>
        <v>0</v>
      </c>
      <c r="G132" s="54">
        <f>'9.2 melléklet'!G132+'9.3 melléklet'!G132+' 9.4 melléklet'!G132+'9.5 melléklet'!G132+'9.6 melléklet'!G132+'9.7 melléklet'!G132</f>
        <v>0</v>
      </c>
      <c r="H132" s="54">
        <f>'9.2 melléklet'!H132+'9.3 melléklet'!H132+' 9.4 melléklet'!H132+'9.5 melléklet'!H132+'9.6 melléklet'!H132+'9.7 melléklet'!H132</f>
        <v>0</v>
      </c>
    </row>
    <row r="133" spans="1:8" ht="25.5" x14ac:dyDescent="0.25">
      <c r="A133" s="157" t="s">
        <v>275</v>
      </c>
      <c r="B133" s="157"/>
      <c r="C133" s="53" t="s">
        <v>532</v>
      </c>
      <c r="D133" s="53" t="s">
        <v>533</v>
      </c>
      <c r="E133" s="54">
        <f>'9.2 melléklet'!E133+'9.3 melléklet'!E133+' 9.4 melléklet'!E133+'9.5 melléklet'!E133+'9.6 melléklet'!E133+'9.7 melléklet'!E133</f>
        <v>0</v>
      </c>
      <c r="F133" s="54">
        <f>'9.2 melléklet'!F133+'9.3 melléklet'!F133+' 9.4 melléklet'!F133+'9.5 melléklet'!F133+'9.6 melléklet'!F133+'9.7 melléklet'!F133</f>
        <v>0</v>
      </c>
      <c r="G133" s="54">
        <f>'9.2 melléklet'!G133+'9.3 melléklet'!G133+' 9.4 melléklet'!G133+'9.5 melléklet'!G133+'9.6 melléklet'!G133+'9.7 melléklet'!G133</f>
        <v>0</v>
      </c>
      <c r="H133" s="54">
        <f>'9.2 melléklet'!H133+'9.3 melléklet'!H133+' 9.4 melléklet'!H133+'9.5 melléklet'!H133+'9.6 melléklet'!H133+'9.7 melléklet'!H133</f>
        <v>0</v>
      </c>
    </row>
    <row r="134" spans="1:8" x14ac:dyDescent="0.25">
      <c r="A134" s="157" t="s">
        <v>276</v>
      </c>
      <c r="B134" s="157"/>
      <c r="C134" s="53" t="s">
        <v>43</v>
      </c>
      <c r="D134" s="53" t="s">
        <v>534</v>
      </c>
      <c r="E134" s="54">
        <f>'9.2 melléklet'!E134+'9.3 melléklet'!E134+' 9.4 melléklet'!E134+'9.5 melléklet'!E134+'9.6 melléklet'!E134+'9.7 melléklet'!E134</f>
        <v>0</v>
      </c>
      <c r="F134" s="54">
        <f>'9.2 melléklet'!F134+'9.3 melléklet'!F134+' 9.4 melléklet'!F134+'9.5 melléklet'!F134+'9.6 melléklet'!F134+'9.7 melléklet'!F134</f>
        <v>0</v>
      </c>
      <c r="G134" s="54">
        <f>'9.2 melléklet'!G134+'9.3 melléklet'!G134+' 9.4 melléklet'!G134+'9.5 melléklet'!G134+'9.6 melléklet'!G134+'9.7 melléklet'!G134</f>
        <v>0</v>
      </c>
      <c r="H134" s="54">
        <f>'9.2 melléklet'!H134+'9.3 melléklet'!H134+' 9.4 melléklet'!H134+'9.5 melléklet'!H134+'9.6 melléklet'!H134+'9.7 melléklet'!H134</f>
        <v>0</v>
      </c>
    </row>
    <row r="135" spans="1:8" ht="25.5" x14ac:dyDescent="0.25">
      <c r="A135" s="157" t="s">
        <v>277</v>
      </c>
      <c r="B135" s="157"/>
      <c r="C135" s="53" t="s">
        <v>535</v>
      </c>
      <c r="D135" s="53" t="s">
        <v>536</v>
      </c>
      <c r="E135" s="54">
        <f>'9.2 melléklet'!E135+'9.3 melléklet'!E135+' 9.4 melléklet'!E135+'9.5 melléklet'!E135+'9.6 melléklet'!E135+'9.7 melléklet'!E135</f>
        <v>0</v>
      </c>
      <c r="F135" s="54">
        <f>'9.2 melléklet'!F135+'9.3 melléklet'!F135+' 9.4 melléklet'!F135+'9.5 melléklet'!F135+'9.6 melléklet'!F135+'9.7 melléklet'!F135</f>
        <v>0</v>
      </c>
      <c r="G135" s="54">
        <f>'9.2 melléklet'!G135+'9.3 melléklet'!G135+' 9.4 melléklet'!G135+'9.5 melléklet'!G135+'9.6 melléklet'!G135+'9.7 melléklet'!G135</f>
        <v>0</v>
      </c>
      <c r="H135" s="54">
        <f>'9.2 melléklet'!H135+'9.3 melléklet'!H135+' 9.4 melléklet'!H135+'9.5 melléklet'!H135+'9.6 melléklet'!H135+'9.7 melléklet'!H135</f>
        <v>0</v>
      </c>
    </row>
    <row r="136" spans="1:8" x14ac:dyDescent="0.25">
      <c r="A136" s="157" t="s">
        <v>278</v>
      </c>
      <c r="B136" s="157"/>
      <c r="C136" s="53" t="s">
        <v>545</v>
      </c>
      <c r="D136" s="53" t="s">
        <v>537</v>
      </c>
      <c r="E136" s="54">
        <f>'9.2 melléklet'!E136+'9.3 melléklet'!E136+' 9.4 melléklet'!E136+'9.5 melléklet'!E136+'9.6 melléklet'!E136+'9.7 melléklet'!E136</f>
        <v>0</v>
      </c>
      <c r="F136" s="54">
        <f>'9.2 melléklet'!F136+'9.3 melléklet'!F136+' 9.4 melléklet'!F136+'9.5 melléklet'!F136+'9.6 melléklet'!F136+'9.7 melléklet'!F136</f>
        <v>0</v>
      </c>
      <c r="G136" s="54">
        <f>'9.2 melléklet'!G136+'9.3 melléklet'!G136+' 9.4 melléklet'!G136+'9.5 melléklet'!G136+'9.6 melléklet'!G136+'9.7 melléklet'!G136</f>
        <v>0</v>
      </c>
      <c r="H136" s="54">
        <f>'9.2 melléklet'!H136+'9.3 melléklet'!H136+' 9.4 melléklet'!H136+'9.5 melléklet'!H136+'9.6 melléklet'!H136+'9.7 melléklet'!H136</f>
        <v>0</v>
      </c>
    </row>
    <row r="137" spans="1:8" ht="25.5" x14ac:dyDescent="0.25">
      <c r="A137" s="160" t="s">
        <v>286</v>
      </c>
      <c r="B137" s="160"/>
      <c r="C137" s="60" t="s">
        <v>546</v>
      </c>
      <c r="D137" s="60" t="s">
        <v>524</v>
      </c>
      <c r="E137" s="61">
        <f>'9.2 melléklet'!E137+'9.3 melléklet'!E137+' 9.4 melléklet'!E137+'9.5 melléklet'!E137+'9.6 melléklet'!E137+'9.7 melléklet'!E137</f>
        <v>0</v>
      </c>
      <c r="F137" s="61">
        <f>'9.2 melléklet'!F137+'9.3 melléklet'!F137+' 9.4 melléklet'!F137+'9.5 melléklet'!F137+'9.6 melléklet'!F137+'9.7 melléklet'!F137</f>
        <v>0</v>
      </c>
      <c r="G137" s="61">
        <f>'9.2 melléklet'!G137+'9.3 melléklet'!G137+' 9.4 melléklet'!G137+'9.5 melléklet'!G137+'9.6 melléklet'!G137+'9.7 melléklet'!G137</f>
        <v>0</v>
      </c>
      <c r="H137" s="61">
        <f>'9.2 melléklet'!H137+'9.3 melléklet'!H137+' 9.4 melléklet'!H137+'9.5 melléklet'!H137+'9.6 melléklet'!H137+'9.7 melléklet'!H137</f>
        <v>0</v>
      </c>
    </row>
    <row r="138" spans="1:8" x14ac:dyDescent="0.25">
      <c r="A138" s="160" t="s">
        <v>287</v>
      </c>
      <c r="B138" s="160"/>
      <c r="C138" s="60" t="s">
        <v>547</v>
      </c>
      <c r="D138" s="60" t="s">
        <v>525</v>
      </c>
      <c r="E138" s="61">
        <f>'9.2 melléklet'!E138+'9.3 melléklet'!E138+' 9.4 melléklet'!E138+'9.5 melléklet'!E138+'9.6 melléklet'!E138+'9.7 melléklet'!E138</f>
        <v>0</v>
      </c>
      <c r="F138" s="61">
        <f>'9.2 melléklet'!F138+'9.3 melléklet'!F138+' 9.4 melléklet'!F138+'9.5 melléklet'!F138+'9.6 melléklet'!F138+'9.7 melléklet'!F138</f>
        <v>0</v>
      </c>
      <c r="G138" s="61">
        <f>'9.2 melléklet'!G138+'9.3 melléklet'!G138+' 9.4 melléklet'!G138+'9.5 melléklet'!G138+'9.6 melléklet'!G138+'9.7 melléklet'!G138</f>
        <v>0</v>
      </c>
      <c r="H138" s="61">
        <f>'9.2 melléklet'!H138+'9.3 melléklet'!H138+' 9.4 melléklet'!H138+'9.5 melléklet'!H138+'9.6 melléklet'!H138+'9.7 melléklet'!H138</f>
        <v>0</v>
      </c>
    </row>
    <row r="139" spans="1:8" ht="25.5" x14ac:dyDescent="0.25">
      <c r="A139" s="160" t="s">
        <v>288</v>
      </c>
      <c r="B139" s="160"/>
      <c r="C139" s="60" t="s">
        <v>538</v>
      </c>
      <c r="D139" s="60" t="s">
        <v>539</v>
      </c>
      <c r="E139" s="61">
        <f>'9.2 melléklet'!E139+'9.3 melléklet'!E139+' 9.4 melléklet'!E139+'9.5 melléklet'!E139+'9.6 melléklet'!E139+'9.7 melléklet'!E139</f>
        <v>0</v>
      </c>
      <c r="F139" s="61">
        <f>'9.2 melléklet'!F139+'9.3 melléklet'!F139+' 9.4 melléklet'!F139+'9.5 melléklet'!F139+'9.6 melléklet'!F139+'9.7 melléklet'!F139</f>
        <v>0</v>
      </c>
      <c r="G139" s="61">
        <f>'9.2 melléklet'!G139+'9.3 melléklet'!G139+' 9.4 melléklet'!G139+'9.5 melléklet'!G139+'9.6 melléklet'!G139+'9.7 melléklet'!G139</f>
        <v>0</v>
      </c>
      <c r="H139" s="61">
        <f>'9.2 melléklet'!H139+'9.3 melléklet'!H139+' 9.4 melléklet'!H139+'9.5 melléklet'!H139+'9.6 melléklet'!H139+'9.7 melléklet'!H139</f>
        <v>0</v>
      </c>
    </row>
    <row r="140" spans="1:8" x14ac:dyDescent="0.25">
      <c r="A140" s="160" t="s">
        <v>293</v>
      </c>
      <c r="B140" s="160"/>
      <c r="C140" s="60" t="s">
        <v>540</v>
      </c>
      <c r="D140" s="60" t="s">
        <v>541</v>
      </c>
      <c r="E140" s="61">
        <f>'9.2 melléklet'!E140+'9.3 melléklet'!E140+' 9.4 melléklet'!E140+'9.5 melléklet'!E140+'9.6 melléklet'!E140+'9.7 melléklet'!E140</f>
        <v>0</v>
      </c>
      <c r="F140" s="61">
        <f>'9.2 melléklet'!F140+'9.3 melléklet'!F140+' 9.4 melléklet'!F140+'9.5 melléklet'!F140+'9.6 melléklet'!F140+'9.7 melléklet'!F140</f>
        <v>0</v>
      </c>
      <c r="G140" s="61">
        <f>'9.2 melléklet'!G140+'9.3 melléklet'!G140+' 9.4 melléklet'!G140+'9.5 melléklet'!G140+'9.6 melléklet'!G140+'9.7 melléklet'!G140</f>
        <v>0</v>
      </c>
      <c r="H140" s="61">
        <f>'9.2 melléklet'!H140+'9.3 melléklet'!H140+' 9.4 melléklet'!H140+'9.5 melléklet'!H140+'9.6 melléklet'!H140+'9.7 melléklet'!H140</f>
        <v>0</v>
      </c>
    </row>
    <row r="141" spans="1:8" ht="25.5" x14ac:dyDescent="0.25">
      <c r="A141" s="158" t="s">
        <v>296</v>
      </c>
      <c r="B141" s="158"/>
      <c r="C141" s="64" t="s">
        <v>548</v>
      </c>
      <c r="D141" s="64" t="s">
        <v>542</v>
      </c>
      <c r="E141" s="65">
        <f>'9.2 melléklet'!E141+'9.3 melléklet'!E141+' 9.4 melléklet'!E141+'9.5 melléklet'!E141+'9.6 melléklet'!E141+'9.7 melléklet'!E141</f>
        <v>0</v>
      </c>
      <c r="F141" s="65">
        <f>'9.2 melléklet'!F141+'9.3 melléklet'!F141+' 9.4 melléklet'!F141+'9.5 melléklet'!F141+'9.6 melléklet'!F141+'9.7 melléklet'!F141</f>
        <v>0</v>
      </c>
      <c r="G141" s="65">
        <f>'9.2 melléklet'!G141+'9.3 melléklet'!G141+' 9.4 melléklet'!G141+'9.5 melléklet'!G141+'9.6 melléklet'!G141+'9.7 melléklet'!G141</f>
        <v>0</v>
      </c>
      <c r="H141" s="65">
        <f>'9.2 melléklet'!H141+'9.3 melléklet'!H141+' 9.4 melléklet'!H141+'9.5 melléklet'!H141+'9.6 melléklet'!H141+'9.7 melléklet'!H141</f>
        <v>0</v>
      </c>
    </row>
    <row r="142" spans="1:8" x14ac:dyDescent="0.25">
      <c r="A142" s="171" t="s">
        <v>297</v>
      </c>
      <c r="B142" s="171"/>
      <c r="C142" s="70" t="s">
        <v>549</v>
      </c>
      <c r="D142" s="70" t="s">
        <v>550</v>
      </c>
      <c r="E142" s="71">
        <f>'9.2 melléklet'!E142+'9.3 melléklet'!E142+' 9.4 melléklet'!E142+'9.5 melléklet'!E142+'9.6 melléklet'!E142+'9.7 melléklet'!E142</f>
        <v>582668653</v>
      </c>
      <c r="F142" s="71">
        <f>'9.2 melléklet'!F142+'9.3 melléklet'!F142+' 9.4 melléklet'!F142+'9.5 melléklet'!F142+'9.6 melléklet'!F142+'9.7 melléklet'!F142</f>
        <v>0</v>
      </c>
      <c r="G142" s="71">
        <f>'9.2 melléklet'!G142+'9.3 melléklet'!G142+' 9.4 melléklet'!G142+'9.5 melléklet'!G142+'9.6 melléklet'!G142+'9.7 melléklet'!G142</f>
        <v>238342359</v>
      </c>
      <c r="H142" s="71">
        <f>'9.2 melléklet'!H142+'9.3 melléklet'!H142+' 9.4 melléklet'!H142+'9.5 melléklet'!H142+'9.6 melléklet'!H142+'9.7 melléklet'!H142</f>
        <v>821011012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9">
        <v>8</v>
      </c>
      <c r="F145" s="200"/>
      <c r="G145" s="200"/>
      <c r="H145" s="201"/>
    </row>
    <row r="146" spans="1:8" x14ac:dyDescent="0.25">
      <c r="A146" s="202"/>
      <c r="B146" s="203"/>
      <c r="C146" s="204"/>
      <c r="D146" s="49"/>
      <c r="E146" s="199"/>
      <c r="F146" s="200"/>
      <c r="G146" s="200"/>
      <c r="H146" s="201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A142:B142"/>
    <mergeCell ref="E145:H145"/>
    <mergeCell ref="A146:C146"/>
    <mergeCell ref="E146:H146"/>
    <mergeCell ref="A137:B137"/>
    <mergeCell ref="A138:B138"/>
    <mergeCell ref="A139:B139"/>
    <mergeCell ref="A140:B140"/>
    <mergeCell ref="A141:B141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17:B117"/>
    <mergeCell ref="A118:H118"/>
    <mergeCell ref="A119:B119"/>
    <mergeCell ref="A120:B120"/>
    <mergeCell ref="A121:B121"/>
    <mergeCell ref="A113:B113"/>
    <mergeCell ref="A114:B114"/>
    <mergeCell ref="A115:B116"/>
    <mergeCell ref="C115:C116"/>
    <mergeCell ref="E115:H115"/>
    <mergeCell ref="A105:B105"/>
    <mergeCell ref="A106:B106"/>
    <mergeCell ref="A107:B107"/>
    <mergeCell ref="A108:B108"/>
    <mergeCell ref="A109:B109"/>
    <mergeCell ref="C114:H114"/>
    <mergeCell ref="A100:B100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2:B42"/>
    <mergeCell ref="A43:B43"/>
    <mergeCell ref="A44:B44"/>
    <mergeCell ref="A35:B35"/>
    <mergeCell ref="A36:B36"/>
    <mergeCell ref="A37:B37"/>
    <mergeCell ref="A38:B38"/>
    <mergeCell ref="A39:B39"/>
    <mergeCell ref="A50:B50"/>
    <mergeCell ref="A33:B33"/>
    <mergeCell ref="A34:B34"/>
    <mergeCell ref="A24:B24"/>
    <mergeCell ref="A25:B25"/>
    <mergeCell ref="A26:B26"/>
    <mergeCell ref="A27:B27"/>
    <mergeCell ref="A28:B28"/>
    <mergeCell ref="A40:B40"/>
    <mergeCell ref="A41:B41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13:B13"/>
    <mergeCell ref="A5:B5"/>
    <mergeCell ref="A6:B7"/>
    <mergeCell ref="C6:C7"/>
    <mergeCell ref="E6:H6"/>
    <mergeCell ref="A19:B19"/>
    <mergeCell ref="A20:B20"/>
    <mergeCell ref="A21:B21"/>
    <mergeCell ref="A22:B22"/>
    <mergeCell ref="A2:H2"/>
    <mergeCell ref="A3:B3"/>
    <mergeCell ref="C3:H3"/>
    <mergeCell ref="A4:B4"/>
    <mergeCell ref="C4:H4"/>
    <mergeCell ref="A8:B8"/>
    <mergeCell ref="A9:H9"/>
    <mergeCell ref="A11:B11"/>
    <mergeCell ref="A12:B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7"/>
  <sheetViews>
    <sheetView zoomScaleNormal="100" workbookViewId="0">
      <selection activeCell="C29" sqref="C29"/>
    </sheetView>
  </sheetViews>
  <sheetFormatPr defaultRowHeight="11.25" x14ac:dyDescent="0.2"/>
  <cols>
    <col min="1" max="1" width="3.5703125" style="34" bestFit="1" customWidth="1"/>
    <col min="2" max="2" width="27" style="34" customWidth="1"/>
    <col min="3" max="3" width="15.42578125" style="34" customWidth="1"/>
    <col min="4" max="4" width="13.28515625" style="34" customWidth="1"/>
    <col min="5" max="5" width="13" style="34" customWidth="1"/>
    <col min="6" max="6" width="19.5703125" style="34" customWidth="1"/>
    <col min="7" max="16384" width="9.140625" style="34"/>
  </cols>
  <sheetData>
    <row r="1" spans="1:6" ht="12.75" x14ac:dyDescent="0.2">
      <c r="A1" s="176" t="s">
        <v>806</v>
      </c>
      <c r="B1" s="176"/>
      <c r="C1" s="176"/>
      <c r="D1" s="176"/>
      <c r="E1" s="176"/>
      <c r="F1" s="176"/>
    </row>
    <row r="3" spans="1:6" ht="12.75" x14ac:dyDescent="0.2">
      <c r="A3" s="175" t="s">
        <v>45</v>
      </c>
      <c r="B3" s="175"/>
      <c r="C3" s="175"/>
      <c r="D3" s="175"/>
      <c r="E3" s="175"/>
      <c r="F3" s="175"/>
    </row>
    <row r="4" spans="1:6" ht="12.75" x14ac:dyDescent="0.2">
      <c r="A4" s="131"/>
      <c r="B4" s="131"/>
      <c r="C4" s="131"/>
      <c r="D4" s="131"/>
      <c r="E4" s="131"/>
      <c r="F4" s="131"/>
    </row>
    <row r="5" spans="1:6" ht="12.75" x14ac:dyDescent="0.2">
      <c r="A5" s="131"/>
      <c r="B5" s="131"/>
      <c r="C5" s="131"/>
      <c r="D5" s="131"/>
      <c r="E5" s="131"/>
      <c r="F5" s="131"/>
    </row>
    <row r="7" spans="1:6" ht="11.25" customHeight="1" x14ac:dyDescent="0.2">
      <c r="A7" s="174" t="s">
        <v>191</v>
      </c>
      <c r="B7" s="132" t="s">
        <v>52</v>
      </c>
      <c r="C7" s="173" t="s">
        <v>244</v>
      </c>
      <c r="D7" s="173"/>
      <c r="E7" s="173"/>
      <c r="F7" s="173"/>
    </row>
    <row r="8" spans="1:6" ht="25.5" x14ac:dyDescent="0.2">
      <c r="A8" s="174"/>
      <c r="B8" s="132"/>
      <c r="C8" s="133" t="s">
        <v>1</v>
      </c>
      <c r="D8" s="133" t="s">
        <v>2</v>
      </c>
      <c r="E8" s="133" t="s">
        <v>3</v>
      </c>
      <c r="F8" s="133" t="s">
        <v>4</v>
      </c>
    </row>
    <row r="9" spans="1:6" ht="51" x14ac:dyDescent="0.2">
      <c r="A9" s="104">
        <v>1</v>
      </c>
      <c r="B9" s="6" t="s">
        <v>46</v>
      </c>
      <c r="C9" s="79">
        <f>'1. melléklet'!E78-'2. melléklet'!E18</f>
        <v>185548996</v>
      </c>
      <c r="D9" s="79">
        <f>'1. melléklet'!F78-'2. melléklet'!F18</f>
        <v>-283443036</v>
      </c>
      <c r="E9" s="79">
        <f>'1. melléklet'!G78-'2. melléklet'!G18</f>
        <v>-121239559</v>
      </c>
      <c r="F9" s="79">
        <f>C9+D9+E9</f>
        <v>-219133599</v>
      </c>
    </row>
    <row r="10" spans="1:6" ht="63.75" x14ac:dyDescent="0.2">
      <c r="A10" s="104" t="s">
        <v>7</v>
      </c>
      <c r="B10" s="6" t="s">
        <v>47</v>
      </c>
      <c r="C10" s="79">
        <f>'1. melléklet'!E108-'2. melléklet'!E32</f>
        <v>-13301260</v>
      </c>
      <c r="D10" s="79">
        <f>'1. melléklet'!F108-'2. melléklet'!F32</f>
        <v>0</v>
      </c>
      <c r="E10" s="79">
        <f>'1. melléklet'!G108-'2. melléklet'!G32</f>
        <v>232434859</v>
      </c>
      <c r="F10" s="79">
        <f>C10+D10+E10</f>
        <v>219133599</v>
      </c>
    </row>
    <row r="17" spans="4:4" x14ac:dyDescent="0.2">
      <c r="D17" s="134"/>
    </row>
  </sheetData>
  <mergeCells count="4">
    <mergeCell ref="C7:F7"/>
    <mergeCell ref="A7:A8"/>
    <mergeCell ref="A3:F3"/>
    <mergeCell ref="A1:F1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6"/>
  <sheetViews>
    <sheetView topLeftCell="A13" zoomScaleNormal="100" workbookViewId="0">
      <selection activeCell="E28" sqref="E28"/>
    </sheetView>
  </sheetViews>
  <sheetFormatPr defaultRowHeight="11.25" x14ac:dyDescent="0.2"/>
  <cols>
    <col min="1" max="1" width="4.85546875" style="34" bestFit="1" customWidth="1"/>
    <col min="2" max="2" width="25.7109375" style="34" customWidth="1"/>
    <col min="3" max="3" width="13.7109375" style="34" bestFit="1" customWidth="1"/>
    <col min="4" max="4" width="25.7109375" style="34" customWidth="1"/>
    <col min="5" max="5" width="13.7109375" style="34" bestFit="1" customWidth="1"/>
    <col min="6" max="6" width="19.42578125" style="34" customWidth="1"/>
    <col min="7" max="7" width="12.28515625" style="34" bestFit="1" customWidth="1"/>
    <col min="8" max="8" width="16" style="34" customWidth="1"/>
    <col min="9" max="16384" width="9.140625" style="34"/>
  </cols>
  <sheetData>
    <row r="1" spans="1:8" ht="12.75" customHeight="1" x14ac:dyDescent="0.2">
      <c r="A1" s="164" t="s">
        <v>802</v>
      </c>
      <c r="B1" s="164"/>
      <c r="C1" s="164"/>
      <c r="D1" s="164"/>
      <c r="E1" s="164"/>
      <c r="F1" s="102"/>
      <c r="G1" s="102"/>
      <c r="H1" s="102"/>
    </row>
    <row r="3" spans="1:8" ht="15.75" customHeight="1" x14ac:dyDescent="0.2">
      <c r="A3" s="178" t="s">
        <v>48</v>
      </c>
      <c r="B3" s="178"/>
      <c r="C3" s="178"/>
      <c r="D3" s="178"/>
      <c r="E3" s="178"/>
    </row>
    <row r="4" spans="1:8" ht="15.75" customHeight="1" x14ac:dyDescent="0.2">
      <c r="A4" s="178" t="s">
        <v>49</v>
      </c>
      <c r="B4" s="178"/>
      <c r="C4" s="178"/>
      <c r="D4" s="178"/>
      <c r="E4" s="178"/>
      <c r="F4" s="31"/>
    </row>
    <row r="5" spans="1:8" ht="15.75" customHeight="1" x14ac:dyDescent="0.2">
      <c r="A5" s="32"/>
      <c r="B5" s="32"/>
      <c r="C5" s="32"/>
      <c r="D5" s="32"/>
      <c r="E5" s="32"/>
      <c r="F5" s="31"/>
    </row>
    <row r="6" spans="1:8" x14ac:dyDescent="0.2">
      <c r="A6" s="179" t="s">
        <v>138</v>
      </c>
      <c r="B6" s="177" t="s">
        <v>50</v>
      </c>
      <c r="C6" s="177"/>
      <c r="D6" s="177" t="s">
        <v>51</v>
      </c>
      <c r="E6" s="177"/>
      <c r="F6" s="31"/>
    </row>
    <row r="7" spans="1:8" ht="54" customHeight="1" x14ac:dyDescent="0.2">
      <c r="A7" s="180"/>
      <c r="B7" s="68" t="s">
        <v>52</v>
      </c>
      <c r="C7" s="68" t="s">
        <v>231</v>
      </c>
      <c r="D7" s="68" t="s">
        <v>52</v>
      </c>
      <c r="E7" s="68" t="s">
        <v>231</v>
      </c>
      <c r="F7" s="31"/>
    </row>
    <row r="8" spans="1:8" x14ac:dyDescent="0.2">
      <c r="A8" s="68">
        <v>1</v>
      </c>
      <c r="B8" s="68">
        <v>2</v>
      </c>
      <c r="C8" s="68" t="s">
        <v>9</v>
      </c>
      <c r="D8" s="68" t="s">
        <v>39</v>
      </c>
      <c r="E8" s="68" t="s">
        <v>11</v>
      </c>
      <c r="F8" s="31"/>
    </row>
    <row r="9" spans="1:8" ht="25.5" x14ac:dyDescent="0.2">
      <c r="A9" s="103" t="s">
        <v>5</v>
      </c>
      <c r="B9" s="104" t="s">
        <v>53</v>
      </c>
      <c r="C9" s="105">
        <f>'1. melléklet'!H17</f>
        <v>603972965</v>
      </c>
      <c r="D9" s="104" t="s">
        <v>54</v>
      </c>
      <c r="E9" s="105">
        <f>'2. melléklet'!H10</f>
        <v>600528665</v>
      </c>
      <c r="F9" s="31"/>
    </row>
    <row r="10" spans="1:8" ht="38.25" x14ac:dyDescent="0.2">
      <c r="A10" s="103" t="s">
        <v>7</v>
      </c>
      <c r="B10" s="104" t="s">
        <v>55</v>
      </c>
      <c r="C10" s="105">
        <f>'1. melléklet'!H22</f>
        <v>24000000</v>
      </c>
      <c r="D10" s="104" t="s">
        <v>32</v>
      </c>
      <c r="E10" s="105">
        <f>'2. melléklet'!H11</f>
        <v>112275202</v>
      </c>
      <c r="F10" s="31"/>
    </row>
    <row r="11" spans="1:8" ht="12.75" x14ac:dyDescent="0.2">
      <c r="A11" s="103" t="s">
        <v>9</v>
      </c>
      <c r="B11" s="104" t="s">
        <v>56</v>
      </c>
      <c r="C11" s="106"/>
      <c r="D11" s="104" t="s">
        <v>57</v>
      </c>
      <c r="E11" s="105">
        <f>'2. melléklet'!H12</f>
        <v>386411997</v>
      </c>
      <c r="F11" s="31"/>
    </row>
    <row r="12" spans="1:8" ht="12.75" x14ac:dyDescent="0.2">
      <c r="A12" s="103" t="s">
        <v>39</v>
      </c>
      <c r="B12" s="104" t="s">
        <v>58</v>
      </c>
      <c r="C12" s="105">
        <f>'1. melléklet'!H43</f>
        <v>440000000</v>
      </c>
      <c r="D12" s="104" t="s">
        <v>34</v>
      </c>
      <c r="E12" s="105">
        <f>'2. melléklet'!H13</f>
        <v>5000000</v>
      </c>
      <c r="F12" s="31"/>
    </row>
    <row r="13" spans="1:8" ht="25.5" x14ac:dyDescent="0.2">
      <c r="A13" s="103" t="s">
        <v>11</v>
      </c>
      <c r="B13" s="104" t="s">
        <v>59</v>
      </c>
      <c r="C13" s="106"/>
      <c r="D13" s="104" t="s">
        <v>35</v>
      </c>
      <c r="E13" s="105">
        <f>'2. melléklet'!H14-E14</f>
        <v>85167052</v>
      </c>
      <c r="F13" s="31"/>
    </row>
    <row r="14" spans="1:8" ht="12.75" x14ac:dyDescent="0.2">
      <c r="A14" s="103" t="s">
        <v>18</v>
      </c>
      <c r="B14" s="104" t="s">
        <v>60</v>
      </c>
      <c r="C14" s="106"/>
      <c r="D14" s="104" t="s">
        <v>61</v>
      </c>
      <c r="E14" s="105">
        <v>24000000</v>
      </c>
      <c r="F14" s="31"/>
    </row>
    <row r="15" spans="1:8" ht="12.75" x14ac:dyDescent="0.2">
      <c r="A15" s="103" t="s">
        <v>40</v>
      </c>
      <c r="B15" s="104" t="s">
        <v>17</v>
      </c>
      <c r="C15" s="105">
        <f>'1. melléklet'!H59</f>
        <v>109567529</v>
      </c>
      <c r="D15" s="104" t="s">
        <v>194</v>
      </c>
      <c r="E15" s="105"/>
      <c r="F15" s="31"/>
    </row>
    <row r="16" spans="1:8" ht="12.75" x14ac:dyDescent="0.2">
      <c r="A16" s="103" t="s">
        <v>24</v>
      </c>
      <c r="B16" s="104"/>
      <c r="C16" s="106"/>
      <c r="D16" s="104" t="s">
        <v>195</v>
      </c>
      <c r="E16" s="105"/>
      <c r="F16" s="31"/>
    </row>
    <row r="17" spans="1:8" ht="12.75" x14ac:dyDescent="0.2">
      <c r="A17" s="103" t="s">
        <v>25</v>
      </c>
      <c r="B17" s="6"/>
      <c r="C17" s="106"/>
      <c r="D17" s="104"/>
      <c r="E17" s="106"/>
      <c r="F17" s="31"/>
    </row>
    <row r="18" spans="1:8" ht="12.75" x14ac:dyDescent="0.2">
      <c r="A18" s="103" t="s">
        <v>44</v>
      </c>
      <c r="B18" s="104"/>
      <c r="C18" s="106"/>
      <c r="D18" s="104"/>
      <c r="E18" s="106"/>
      <c r="F18" s="31"/>
    </row>
    <row r="19" spans="1:8" ht="12.75" x14ac:dyDescent="0.2">
      <c r="A19" s="103" t="s">
        <v>62</v>
      </c>
      <c r="B19" s="104"/>
      <c r="C19" s="106"/>
      <c r="D19" s="104"/>
      <c r="E19" s="106"/>
      <c r="F19" s="31"/>
    </row>
    <row r="20" spans="1:8" ht="12.75" x14ac:dyDescent="0.2">
      <c r="A20" s="103" t="s">
        <v>63</v>
      </c>
      <c r="B20" s="104"/>
      <c r="C20" s="106"/>
      <c r="D20" s="104"/>
      <c r="E20" s="106"/>
      <c r="F20" s="31"/>
    </row>
    <row r="21" spans="1:8" ht="38.25" x14ac:dyDescent="0.2">
      <c r="A21" s="107" t="s">
        <v>64</v>
      </c>
      <c r="B21" s="107" t="s">
        <v>65</v>
      </c>
      <c r="C21" s="61">
        <f>SUM(C9:C20)</f>
        <v>1177540494</v>
      </c>
      <c r="D21" s="107" t="s">
        <v>66</v>
      </c>
      <c r="E21" s="61">
        <f>SUM(E9:E20)</f>
        <v>1213382916</v>
      </c>
      <c r="F21" s="31"/>
      <c r="G21" s="36" t="s">
        <v>190</v>
      </c>
      <c r="H21" s="36" t="s">
        <v>190</v>
      </c>
    </row>
    <row r="22" spans="1:8" ht="25.5" x14ac:dyDescent="0.2">
      <c r="A22" s="104" t="s">
        <v>67</v>
      </c>
      <c r="B22" s="104" t="s">
        <v>68</v>
      </c>
      <c r="C22" s="108"/>
      <c r="D22" s="104" t="s">
        <v>69</v>
      </c>
      <c r="E22" s="106"/>
      <c r="F22" s="31"/>
    </row>
    <row r="23" spans="1:8" ht="25.5" x14ac:dyDescent="0.2">
      <c r="A23" s="104" t="s">
        <v>70</v>
      </c>
      <c r="B23" s="104" t="s">
        <v>71</v>
      </c>
      <c r="C23" s="105">
        <f>'1. melléklet'!H90-121779369</f>
        <v>121513149</v>
      </c>
      <c r="D23" s="104" t="s">
        <v>72</v>
      </c>
      <c r="E23" s="106"/>
      <c r="F23" s="31"/>
    </row>
    <row r="24" spans="1:8" ht="25.5" x14ac:dyDescent="0.2">
      <c r="A24" s="104" t="s">
        <v>73</v>
      </c>
      <c r="B24" s="104" t="s">
        <v>74</v>
      </c>
      <c r="C24" s="106"/>
      <c r="D24" s="104" t="s">
        <v>75</v>
      </c>
      <c r="E24" s="106"/>
      <c r="F24" s="31"/>
    </row>
    <row r="25" spans="1:8" ht="25.5" x14ac:dyDescent="0.2">
      <c r="A25" s="104" t="s">
        <v>76</v>
      </c>
      <c r="B25" s="104" t="s">
        <v>77</v>
      </c>
      <c r="C25" s="106"/>
      <c r="D25" s="104" t="s">
        <v>78</v>
      </c>
      <c r="E25" s="106"/>
      <c r="F25" s="31"/>
    </row>
    <row r="26" spans="1:8" ht="25.5" x14ac:dyDescent="0.2">
      <c r="A26" s="104" t="s">
        <v>79</v>
      </c>
      <c r="B26" s="104" t="s">
        <v>80</v>
      </c>
      <c r="C26" s="105">
        <f>'1. melléklet'!H93</f>
        <v>786399483</v>
      </c>
      <c r="D26" s="104" t="s">
        <v>81</v>
      </c>
      <c r="E26" s="106"/>
      <c r="F26" s="31"/>
    </row>
    <row r="27" spans="1:8" ht="38.25" x14ac:dyDescent="0.2">
      <c r="A27" s="104" t="s">
        <v>82</v>
      </c>
      <c r="B27" s="104" t="s">
        <v>83</v>
      </c>
      <c r="C27" s="109"/>
      <c r="D27" s="104" t="s">
        <v>84</v>
      </c>
      <c r="E27" s="106"/>
      <c r="F27" s="31"/>
    </row>
    <row r="28" spans="1:8" ht="38.25" x14ac:dyDescent="0.2">
      <c r="A28" s="104" t="s">
        <v>85</v>
      </c>
      <c r="B28" s="104" t="s">
        <v>86</v>
      </c>
      <c r="C28" s="106"/>
      <c r="D28" s="104" t="s">
        <v>42</v>
      </c>
      <c r="E28" s="105">
        <f>'2. melléklet'!H22</f>
        <v>24158919</v>
      </c>
      <c r="F28" s="31"/>
    </row>
    <row r="29" spans="1:8" ht="12.75" x14ac:dyDescent="0.2">
      <c r="A29" s="104" t="s">
        <v>88</v>
      </c>
      <c r="B29" s="104" t="s">
        <v>89</v>
      </c>
      <c r="C29" s="106"/>
      <c r="D29" s="104" t="s">
        <v>90</v>
      </c>
      <c r="E29" s="105">
        <f>'2. melléklet'!H23</f>
        <v>786399483</v>
      </c>
      <c r="F29" s="31"/>
    </row>
    <row r="30" spans="1:8" ht="38.25" x14ac:dyDescent="0.2">
      <c r="A30" s="110" t="s">
        <v>91</v>
      </c>
      <c r="B30" s="110" t="s">
        <v>92</v>
      </c>
      <c r="C30" s="111">
        <f>SUM(C22:C29)</f>
        <v>907912632</v>
      </c>
      <c r="D30" s="110" t="s">
        <v>93</v>
      </c>
      <c r="E30" s="111">
        <f>SUM(E28:E29)</f>
        <v>810558402</v>
      </c>
      <c r="F30" s="31"/>
    </row>
    <row r="31" spans="1:8" ht="25.5" x14ac:dyDescent="0.2">
      <c r="A31" s="113" t="s">
        <v>94</v>
      </c>
      <c r="B31" s="113" t="s">
        <v>95</v>
      </c>
      <c r="C31" s="114">
        <f>C21+C30</f>
        <v>2085453126</v>
      </c>
      <c r="D31" s="113" t="s">
        <v>96</v>
      </c>
      <c r="E31" s="114">
        <f>E21+E30</f>
        <v>2023941318</v>
      </c>
      <c r="F31" s="31"/>
    </row>
    <row r="32" spans="1:8" ht="12.75" x14ac:dyDescent="0.2">
      <c r="A32" s="110" t="s">
        <v>97</v>
      </c>
      <c r="B32" s="110" t="s">
        <v>98</v>
      </c>
      <c r="C32" s="112"/>
      <c r="D32" s="110" t="s">
        <v>100</v>
      </c>
      <c r="E32" s="111">
        <f>C31-E31</f>
        <v>61511808</v>
      </c>
      <c r="F32" s="31"/>
    </row>
    <row r="33" spans="1:6" ht="12.75" x14ac:dyDescent="0.2">
      <c r="A33" s="110" t="s">
        <v>101</v>
      </c>
      <c r="B33" s="110" t="s">
        <v>102</v>
      </c>
      <c r="C33" s="112"/>
      <c r="D33" s="110" t="s">
        <v>103</v>
      </c>
      <c r="E33" s="111">
        <f>E32</f>
        <v>61511808</v>
      </c>
      <c r="F33" s="31"/>
    </row>
    <row r="34" spans="1:6" x14ac:dyDescent="0.2">
      <c r="A34" s="33"/>
    </row>
    <row r="35" spans="1:6" x14ac:dyDescent="0.2">
      <c r="C35" s="36"/>
      <c r="D35" s="36"/>
      <c r="E35" s="36"/>
    </row>
    <row r="36" spans="1:6" x14ac:dyDescent="0.2">
      <c r="A36" s="33"/>
      <c r="C36" s="36"/>
      <c r="D36" s="36"/>
      <c r="E36" s="36"/>
    </row>
  </sheetData>
  <mergeCells count="6">
    <mergeCell ref="A1:E1"/>
    <mergeCell ref="B6:C6"/>
    <mergeCell ref="D6:E6"/>
    <mergeCell ref="A3:E3"/>
    <mergeCell ref="A4:E4"/>
    <mergeCell ref="A6:A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42"/>
  <sheetViews>
    <sheetView topLeftCell="A19" zoomScaleNormal="100" workbookViewId="0">
      <selection activeCell="G30" sqref="G30"/>
    </sheetView>
  </sheetViews>
  <sheetFormatPr defaultRowHeight="11.25" x14ac:dyDescent="0.2"/>
  <cols>
    <col min="1" max="1" width="4.85546875" style="34" customWidth="1"/>
    <col min="2" max="2" width="23.7109375" style="34" customWidth="1"/>
    <col min="3" max="3" width="12.7109375" style="34" bestFit="1" customWidth="1"/>
    <col min="4" max="4" width="23.7109375" style="34" customWidth="1"/>
    <col min="5" max="5" width="12.28515625" style="34" bestFit="1" customWidth="1"/>
    <col min="6" max="16384" width="9.140625" style="34"/>
  </cols>
  <sheetData>
    <row r="1" spans="1:6" ht="12.75" x14ac:dyDescent="0.2">
      <c r="A1" s="164" t="s">
        <v>803</v>
      </c>
      <c r="B1" s="164"/>
      <c r="C1" s="164"/>
      <c r="D1" s="164"/>
      <c r="E1" s="164"/>
    </row>
    <row r="2" spans="1:6" ht="12.75" x14ac:dyDescent="0.2">
      <c r="A2" s="1"/>
      <c r="B2" s="1"/>
      <c r="C2" s="1"/>
      <c r="D2" s="1"/>
      <c r="E2" s="1"/>
    </row>
    <row r="3" spans="1:6" ht="12.75" x14ac:dyDescent="0.2">
      <c r="A3" s="1"/>
      <c r="B3" s="1"/>
      <c r="C3" s="1"/>
      <c r="D3" s="1"/>
      <c r="E3" s="1"/>
    </row>
    <row r="4" spans="1:6" ht="12.75" x14ac:dyDescent="0.2">
      <c r="A4" s="178" t="s">
        <v>104</v>
      </c>
      <c r="B4" s="178"/>
      <c r="C4" s="178"/>
      <c r="D4" s="178"/>
      <c r="E4" s="178"/>
    </row>
    <row r="5" spans="1:6" ht="12.75" x14ac:dyDescent="0.2">
      <c r="A5" s="178" t="s">
        <v>49</v>
      </c>
      <c r="B5" s="178"/>
      <c r="C5" s="178"/>
      <c r="D5" s="178"/>
      <c r="E5" s="178"/>
      <c r="F5" s="35"/>
    </row>
    <row r="6" spans="1:6" ht="12.75" x14ac:dyDescent="0.2">
      <c r="A6" s="77"/>
      <c r="B6" s="77"/>
      <c r="C6" s="77"/>
      <c r="D6" s="77"/>
      <c r="E6" s="77"/>
      <c r="F6" s="35"/>
    </row>
    <row r="7" spans="1:6" ht="11.25" customHeight="1" x14ac:dyDescent="0.2">
      <c r="A7" s="181"/>
      <c r="B7" s="182"/>
      <c r="C7" s="182"/>
      <c r="D7" s="182"/>
      <c r="E7" s="183"/>
      <c r="F7" s="35"/>
    </row>
    <row r="8" spans="1:6" ht="12.75" customHeight="1" x14ac:dyDescent="0.2">
      <c r="A8" s="179" t="s">
        <v>138</v>
      </c>
      <c r="B8" s="177" t="s">
        <v>50</v>
      </c>
      <c r="C8" s="177"/>
      <c r="D8" s="177" t="s">
        <v>51</v>
      </c>
      <c r="E8" s="177"/>
      <c r="F8" s="35"/>
    </row>
    <row r="9" spans="1:6" ht="21" x14ac:dyDescent="0.2">
      <c r="A9" s="180"/>
      <c r="B9" s="69" t="s">
        <v>52</v>
      </c>
      <c r="C9" s="69" t="s">
        <v>231</v>
      </c>
      <c r="D9" s="69" t="s">
        <v>52</v>
      </c>
      <c r="E9" s="69" t="s">
        <v>231</v>
      </c>
      <c r="F9" s="35"/>
    </row>
    <row r="10" spans="1:6" x14ac:dyDescent="0.2">
      <c r="A10" s="69">
        <v>1</v>
      </c>
      <c r="B10" s="69">
        <v>2</v>
      </c>
      <c r="C10" s="69" t="s">
        <v>9</v>
      </c>
      <c r="D10" s="69" t="s">
        <v>39</v>
      </c>
      <c r="E10" s="69" t="s">
        <v>11</v>
      </c>
      <c r="F10" s="35"/>
    </row>
    <row r="11" spans="1:6" ht="38.25" x14ac:dyDescent="0.2">
      <c r="A11" s="103" t="s">
        <v>5</v>
      </c>
      <c r="B11" s="104" t="s">
        <v>105</v>
      </c>
      <c r="C11" s="105"/>
      <c r="D11" s="104" t="s">
        <v>36</v>
      </c>
      <c r="E11" s="105">
        <f>'2. melléklet'!H15</f>
        <v>145603210</v>
      </c>
      <c r="F11" s="35"/>
    </row>
    <row r="12" spans="1:6" ht="25.5" x14ac:dyDescent="0.2">
      <c r="A12" s="103" t="s">
        <v>7</v>
      </c>
      <c r="B12" s="104" t="s">
        <v>106</v>
      </c>
      <c r="C12" s="106"/>
      <c r="D12" s="104" t="s">
        <v>107</v>
      </c>
      <c r="E12" s="106"/>
      <c r="F12" s="35"/>
    </row>
    <row r="13" spans="1:6" ht="12.75" x14ac:dyDescent="0.2">
      <c r="A13" s="103" t="s">
        <v>9</v>
      </c>
      <c r="B13" s="104" t="s">
        <v>108</v>
      </c>
      <c r="C13" s="105"/>
      <c r="D13" s="104" t="s">
        <v>37</v>
      </c>
      <c r="E13" s="105">
        <f>'2. melléklet'!H16</f>
        <v>55687967</v>
      </c>
      <c r="F13" s="35"/>
    </row>
    <row r="14" spans="1:6" ht="25.5" x14ac:dyDescent="0.2">
      <c r="A14" s="103" t="s">
        <v>39</v>
      </c>
      <c r="B14" s="104" t="s">
        <v>109</v>
      </c>
      <c r="C14" s="106"/>
      <c r="D14" s="104" t="s">
        <v>110</v>
      </c>
      <c r="E14" s="105">
        <f>E13</f>
        <v>55687967</v>
      </c>
      <c r="F14" s="35"/>
    </row>
    <row r="15" spans="1:6" ht="25.5" x14ac:dyDescent="0.2">
      <c r="A15" s="103" t="s">
        <v>11</v>
      </c>
      <c r="B15" s="104" t="s">
        <v>111</v>
      </c>
      <c r="C15" s="106"/>
      <c r="D15" s="104" t="s">
        <v>38</v>
      </c>
      <c r="E15" s="105"/>
      <c r="F15" s="35"/>
    </row>
    <row r="16" spans="1:6" ht="25.5" x14ac:dyDescent="0.2">
      <c r="A16" s="103" t="s">
        <v>18</v>
      </c>
      <c r="B16" s="104" t="s">
        <v>112</v>
      </c>
      <c r="C16" s="105">
        <v>18000000</v>
      </c>
      <c r="D16" s="104" t="s">
        <v>113</v>
      </c>
      <c r="E16" s="105"/>
      <c r="F16" s="35"/>
    </row>
    <row r="17" spans="1:6" ht="12.75" x14ac:dyDescent="0.2">
      <c r="A17" s="103" t="s">
        <v>40</v>
      </c>
      <c r="B17" s="104"/>
      <c r="C17" s="106"/>
      <c r="D17" s="104"/>
      <c r="E17" s="106"/>
      <c r="F17" s="35"/>
    </row>
    <row r="18" spans="1:6" ht="12.75" x14ac:dyDescent="0.2">
      <c r="A18" s="103" t="s">
        <v>24</v>
      </c>
      <c r="B18" s="104"/>
      <c r="C18" s="106"/>
      <c r="D18" s="104"/>
      <c r="E18" s="106"/>
      <c r="F18" s="35"/>
    </row>
    <row r="19" spans="1:6" ht="12.75" x14ac:dyDescent="0.2">
      <c r="A19" s="103" t="s">
        <v>25</v>
      </c>
      <c r="B19" s="104"/>
      <c r="C19" s="106"/>
      <c r="D19" s="104"/>
      <c r="E19" s="106"/>
      <c r="F19" s="35"/>
    </row>
    <row r="20" spans="1:6" ht="12.75" x14ac:dyDescent="0.2">
      <c r="A20" s="103" t="s">
        <v>44</v>
      </c>
      <c r="B20" s="104"/>
      <c r="C20" s="106"/>
      <c r="D20" s="104"/>
      <c r="E20" s="106"/>
      <c r="F20" s="35"/>
    </row>
    <row r="21" spans="1:6" ht="12.75" x14ac:dyDescent="0.2">
      <c r="A21" s="103" t="s">
        <v>62</v>
      </c>
      <c r="B21" s="104"/>
      <c r="C21" s="106"/>
      <c r="D21" s="104"/>
      <c r="E21" s="106"/>
      <c r="F21" s="35"/>
    </row>
    <row r="22" spans="1:6" ht="38.25" x14ac:dyDescent="0.2">
      <c r="A22" s="110" t="s">
        <v>63</v>
      </c>
      <c r="B22" s="110" t="s">
        <v>115</v>
      </c>
      <c r="C22" s="111">
        <f>SUM(C16:C21)</f>
        <v>18000000</v>
      </c>
      <c r="D22" s="110" t="s">
        <v>116</v>
      </c>
      <c r="E22" s="111">
        <f>E11+E13+E16</f>
        <v>201291177</v>
      </c>
      <c r="F22" s="35"/>
    </row>
    <row r="23" spans="1:6" ht="25.5" x14ac:dyDescent="0.2">
      <c r="A23" s="103" t="s">
        <v>64</v>
      </c>
      <c r="B23" s="115" t="s">
        <v>117</v>
      </c>
      <c r="C23" s="108">
        <f>C24</f>
        <v>121779369</v>
      </c>
      <c r="D23" s="104" t="s">
        <v>69</v>
      </c>
      <c r="E23" s="106"/>
      <c r="F23" s="35"/>
    </row>
    <row r="24" spans="1:6" ht="25.5" x14ac:dyDescent="0.2">
      <c r="A24" s="103" t="s">
        <v>67</v>
      </c>
      <c r="B24" s="116" t="s">
        <v>118</v>
      </c>
      <c r="C24" s="105">
        <f>68304369+53475000</f>
        <v>121779369</v>
      </c>
      <c r="D24" s="104" t="s">
        <v>119</v>
      </c>
      <c r="E24" s="106"/>
      <c r="F24" s="35"/>
    </row>
    <row r="25" spans="1:6" ht="25.5" x14ac:dyDescent="0.2">
      <c r="A25" s="103" t="s">
        <v>70</v>
      </c>
      <c r="B25" s="116" t="s">
        <v>120</v>
      </c>
      <c r="C25" s="106"/>
      <c r="D25" s="104" t="s">
        <v>75</v>
      </c>
      <c r="E25" s="106"/>
      <c r="F25" s="35"/>
    </row>
    <row r="26" spans="1:6" ht="25.5" x14ac:dyDescent="0.2">
      <c r="A26" s="103" t="s">
        <v>73</v>
      </c>
      <c r="B26" s="116" t="s">
        <v>121</v>
      </c>
      <c r="C26" s="106"/>
      <c r="D26" s="104" t="s">
        <v>78</v>
      </c>
      <c r="E26" s="106"/>
      <c r="F26" s="35"/>
    </row>
    <row r="27" spans="1:6" ht="12.75" x14ac:dyDescent="0.2">
      <c r="A27" s="103" t="s">
        <v>76</v>
      </c>
      <c r="B27" s="116" t="s">
        <v>122</v>
      </c>
      <c r="C27" s="106"/>
      <c r="D27" s="104" t="s">
        <v>81</v>
      </c>
      <c r="E27" s="106"/>
      <c r="F27" s="35"/>
    </row>
    <row r="28" spans="1:6" ht="38.25" x14ac:dyDescent="0.2">
      <c r="A28" s="103" t="s">
        <v>79</v>
      </c>
      <c r="B28" s="116" t="s">
        <v>123</v>
      </c>
      <c r="C28" s="106"/>
      <c r="D28" s="104" t="s">
        <v>124</v>
      </c>
      <c r="E28" s="106"/>
      <c r="F28" s="35"/>
    </row>
    <row r="29" spans="1:6" ht="38.25" x14ac:dyDescent="0.2">
      <c r="A29" s="103" t="s">
        <v>82</v>
      </c>
      <c r="B29" s="115" t="s">
        <v>125</v>
      </c>
      <c r="C29" s="109"/>
      <c r="D29" s="104" t="s">
        <v>87</v>
      </c>
      <c r="E29" s="106"/>
      <c r="F29" s="35"/>
    </row>
    <row r="30" spans="1:6" ht="25.5" x14ac:dyDescent="0.2">
      <c r="A30" s="103" t="s">
        <v>85</v>
      </c>
      <c r="B30" s="116" t="s">
        <v>126</v>
      </c>
      <c r="C30" s="106"/>
      <c r="D30" s="104" t="s">
        <v>43</v>
      </c>
      <c r="E30" s="106"/>
      <c r="F30" s="35"/>
    </row>
    <row r="31" spans="1:6" ht="25.5" x14ac:dyDescent="0.2">
      <c r="A31" s="103" t="s">
        <v>88</v>
      </c>
      <c r="B31" s="116" t="s">
        <v>127</v>
      </c>
      <c r="C31" s="106"/>
      <c r="D31" s="104"/>
      <c r="E31" s="106"/>
      <c r="F31" s="35"/>
    </row>
    <row r="32" spans="1:6" ht="25.5" x14ac:dyDescent="0.2">
      <c r="A32" s="103" t="s">
        <v>91</v>
      </c>
      <c r="B32" s="116" t="s">
        <v>128</v>
      </c>
      <c r="C32" s="106"/>
      <c r="D32" s="104"/>
      <c r="E32" s="106"/>
      <c r="F32" s="35"/>
    </row>
    <row r="33" spans="1:6" ht="12.75" x14ac:dyDescent="0.2">
      <c r="A33" s="103" t="s">
        <v>94</v>
      </c>
      <c r="B33" s="116" t="s">
        <v>129</v>
      </c>
      <c r="C33" s="106"/>
      <c r="D33" s="104"/>
      <c r="E33" s="106"/>
      <c r="F33" s="35"/>
    </row>
    <row r="34" spans="1:6" ht="25.5" x14ac:dyDescent="0.2">
      <c r="A34" s="103" t="s">
        <v>97</v>
      </c>
      <c r="B34" s="116" t="s">
        <v>130</v>
      </c>
      <c r="C34" s="106"/>
      <c r="D34" s="104"/>
      <c r="E34" s="106"/>
      <c r="F34" s="35"/>
    </row>
    <row r="35" spans="1:6" ht="38.25" x14ac:dyDescent="0.2">
      <c r="A35" s="110" t="s">
        <v>101</v>
      </c>
      <c r="B35" s="110" t="s">
        <v>131</v>
      </c>
      <c r="C35" s="111">
        <f>C24+C22</f>
        <v>139779369</v>
      </c>
      <c r="D35" s="110" t="s">
        <v>132</v>
      </c>
      <c r="E35" s="112"/>
      <c r="F35" s="35"/>
    </row>
    <row r="36" spans="1:6" ht="25.5" x14ac:dyDescent="0.2">
      <c r="A36" s="119" t="s">
        <v>133</v>
      </c>
      <c r="B36" s="119" t="s">
        <v>134</v>
      </c>
      <c r="C36" s="65">
        <f>C35</f>
        <v>139779369</v>
      </c>
      <c r="D36" s="119" t="s">
        <v>135</v>
      </c>
      <c r="E36" s="65">
        <f>E22</f>
        <v>201291177</v>
      </c>
      <c r="F36" s="35"/>
    </row>
    <row r="37" spans="1:6" ht="12.75" x14ac:dyDescent="0.2">
      <c r="A37" s="110" t="s">
        <v>136</v>
      </c>
      <c r="B37" s="110" t="s">
        <v>98</v>
      </c>
      <c r="C37" s="111">
        <f>E36-C36</f>
        <v>61511808</v>
      </c>
      <c r="D37" s="110" t="s">
        <v>100</v>
      </c>
      <c r="E37" s="112" t="s">
        <v>99</v>
      </c>
      <c r="F37" s="35"/>
    </row>
    <row r="38" spans="1:6" ht="12.75" x14ac:dyDescent="0.2">
      <c r="A38" s="110" t="s">
        <v>137</v>
      </c>
      <c r="B38" s="110" t="s">
        <v>102</v>
      </c>
      <c r="C38" s="111">
        <f>C37</f>
        <v>61511808</v>
      </c>
      <c r="D38" s="110" t="s">
        <v>103</v>
      </c>
      <c r="E38" s="112" t="s">
        <v>99</v>
      </c>
      <c r="F38" s="35"/>
    </row>
    <row r="39" spans="1:6" ht="12.75" x14ac:dyDescent="0.2">
      <c r="A39" s="117"/>
      <c r="B39" s="1"/>
      <c r="C39" s="118"/>
      <c r="D39" s="1"/>
      <c r="E39" s="1"/>
    </row>
    <row r="41" spans="1:6" x14ac:dyDescent="0.2">
      <c r="C41" s="36"/>
      <c r="D41" s="36"/>
      <c r="E41" s="36"/>
    </row>
    <row r="42" spans="1:6" x14ac:dyDescent="0.2">
      <c r="C42" s="36"/>
    </row>
  </sheetData>
  <mergeCells count="7">
    <mergeCell ref="A1:E1"/>
    <mergeCell ref="B8:C8"/>
    <mergeCell ref="D8:E8"/>
    <mergeCell ref="A4:E4"/>
    <mergeCell ref="A5:E5"/>
    <mergeCell ref="A7:E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F78C"/>
  </sheetPr>
  <dimension ref="A1:R30"/>
  <sheetViews>
    <sheetView workbookViewId="0">
      <selection activeCell="O22" sqref="O22"/>
    </sheetView>
  </sheetViews>
  <sheetFormatPr defaultRowHeight="15" x14ac:dyDescent="0.25"/>
  <cols>
    <col min="1" max="1" width="5.5703125" customWidth="1"/>
    <col min="2" max="2" width="22.28515625" customWidth="1"/>
    <col min="3" max="7" width="10.85546875" bestFit="1" customWidth="1"/>
    <col min="8" max="8" width="11.42578125" bestFit="1" customWidth="1"/>
    <col min="9" max="14" width="10.85546875" bestFit="1" customWidth="1"/>
    <col min="15" max="15" width="12.28515625" bestFit="1" customWidth="1"/>
    <col min="16" max="16" width="10.85546875" bestFit="1" customWidth="1"/>
    <col min="17" max="17" width="12.28515625" bestFit="1" customWidth="1"/>
    <col min="18" max="18" width="10.85546875" bestFit="1" customWidth="1"/>
  </cols>
  <sheetData>
    <row r="1" spans="1:17" ht="15.75" customHeight="1" x14ac:dyDescent="0.25">
      <c r="A1" s="184" t="s">
        <v>204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7" ht="15.75" customHeight="1" x14ac:dyDescent="0.25">
      <c r="A2" s="184" t="s">
        <v>804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7" x14ac:dyDescent="0.25">
      <c r="A3" s="120" t="s">
        <v>805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5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5" t="s">
        <v>0</v>
      </c>
    </row>
    <row r="5" spans="1:17" ht="25.5" x14ac:dyDescent="0.25">
      <c r="A5" s="75" t="s">
        <v>138</v>
      </c>
      <c r="B5" s="72" t="s">
        <v>52</v>
      </c>
      <c r="C5" s="72" t="s">
        <v>205</v>
      </c>
      <c r="D5" s="72" t="s">
        <v>206</v>
      </c>
      <c r="E5" s="72" t="s">
        <v>207</v>
      </c>
      <c r="F5" s="72" t="s">
        <v>208</v>
      </c>
      <c r="G5" s="72" t="s">
        <v>209</v>
      </c>
      <c r="H5" s="72" t="s">
        <v>210</v>
      </c>
      <c r="I5" s="72" t="s">
        <v>211</v>
      </c>
      <c r="J5" s="72" t="s">
        <v>212</v>
      </c>
      <c r="K5" s="72" t="s">
        <v>213</v>
      </c>
      <c r="L5" s="72" t="s">
        <v>214</v>
      </c>
      <c r="M5" s="72" t="s">
        <v>215</v>
      </c>
      <c r="N5" s="72" t="s">
        <v>216</v>
      </c>
      <c r="O5" s="72" t="s">
        <v>139</v>
      </c>
    </row>
    <row r="6" spans="1:17" x14ac:dyDescent="0.25">
      <c r="A6" s="121" t="s">
        <v>5</v>
      </c>
      <c r="B6" s="185" t="s">
        <v>50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7" ht="25.5" x14ac:dyDescent="0.25">
      <c r="A7" s="121" t="s">
        <v>7</v>
      </c>
      <c r="B7" s="104" t="s">
        <v>53</v>
      </c>
      <c r="C7" s="122">
        <f>ROUND($O$7/12,0)</f>
        <v>50331080</v>
      </c>
      <c r="D7" s="122">
        <f t="shared" ref="D7:I7" si="0">ROUND($O$7/12,0)</f>
        <v>50331080</v>
      </c>
      <c r="E7" s="122">
        <f t="shared" si="0"/>
        <v>50331080</v>
      </c>
      <c r="F7" s="122">
        <f t="shared" si="0"/>
        <v>50331080</v>
      </c>
      <c r="G7" s="122">
        <f t="shared" si="0"/>
        <v>50331080</v>
      </c>
      <c r="H7" s="122">
        <f t="shared" si="0"/>
        <v>50331080</v>
      </c>
      <c r="I7" s="122">
        <f t="shared" si="0"/>
        <v>50331080</v>
      </c>
      <c r="J7" s="122">
        <f>ROUND($O$7/12,0)+1</f>
        <v>50331081</v>
      </c>
      <c r="K7" s="122">
        <f>ROUND($O$7/12,0)+1</f>
        <v>50331081</v>
      </c>
      <c r="L7" s="122">
        <f>ROUND($O$7/12,0)+1</f>
        <v>50331081</v>
      </c>
      <c r="M7" s="122">
        <f>ROUND($O$7/12,0)+1</f>
        <v>50331081</v>
      </c>
      <c r="N7" s="122">
        <f>ROUND($O$7/12,0)+1</f>
        <v>50331081</v>
      </c>
      <c r="O7" s="122">
        <f>'1. melléklet'!H17</f>
        <v>603972965</v>
      </c>
      <c r="P7" s="8"/>
      <c r="Q7" s="8"/>
    </row>
    <row r="8" spans="1:17" ht="25.5" x14ac:dyDescent="0.25">
      <c r="A8" s="121" t="s">
        <v>9</v>
      </c>
      <c r="B8" s="104" t="s">
        <v>217</v>
      </c>
      <c r="C8" s="122">
        <f>ROUND($O$8/12,0)</f>
        <v>2000000</v>
      </c>
      <c r="D8" s="122">
        <f t="shared" ref="D8:K8" si="1">ROUND($O$8/12,0)</f>
        <v>2000000</v>
      </c>
      <c r="E8" s="122">
        <f t="shared" si="1"/>
        <v>2000000</v>
      </c>
      <c r="F8" s="122">
        <f t="shared" si="1"/>
        <v>2000000</v>
      </c>
      <c r="G8" s="122">
        <f t="shared" si="1"/>
        <v>2000000</v>
      </c>
      <c r="H8" s="122">
        <f t="shared" si="1"/>
        <v>2000000</v>
      </c>
      <c r="I8" s="122">
        <f t="shared" si="1"/>
        <v>2000000</v>
      </c>
      <c r="J8" s="122">
        <f t="shared" si="1"/>
        <v>2000000</v>
      </c>
      <c r="K8" s="122">
        <f t="shared" si="1"/>
        <v>2000000</v>
      </c>
      <c r="L8" s="122">
        <f>ROUND($O$8/12,0)</f>
        <v>2000000</v>
      </c>
      <c r="M8" s="122">
        <f>ROUND($O$8/12,0)</f>
        <v>2000000</v>
      </c>
      <c r="N8" s="122">
        <f>ROUND($O$8/12,0)</f>
        <v>2000000</v>
      </c>
      <c r="O8" s="122">
        <f>'1. melléklet'!H22</f>
        <v>24000000</v>
      </c>
      <c r="P8" s="8"/>
      <c r="Q8" s="8"/>
    </row>
    <row r="9" spans="1:17" ht="25.5" x14ac:dyDescent="0.25">
      <c r="A9" s="121" t="s">
        <v>39</v>
      </c>
      <c r="B9" s="104" t="s">
        <v>218</v>
      </c>
      <c r="C9" s="123"/>
      <c r="D9" s="123"/>
      <c r="E9" s="123"/>
      <c r="F9" s="122"/>
      <c r="G9" s="123"/>
      <c r="H9" s="123"/>
      <c r="I9" s="122"/>
      <c r="J9" s="123"/>
      <c r="K9" s="123"/>
      <c r="L9" s="123"/>
      <c r="M9" s="123"/>
      <c r="N9" s="123"/>
      <c r="O9" s="122"/>
      <c r="P9" s="8"/>
      <c r="Q9" s="8"/>
    </row>
    <row r="10" spans="1:17" x14ac:dyDescent="0.25">
      <c r="A10" s="121" t="s">
        <v>11</v>
      </c>
      <c r="B10" s="121" t="s">
        <v>58</v>
      </c>
      <c r="C10" s="123"/>
      <c r="D10" s="123"/>
      <c r="E10" s="122">
        <f>O10/2</f>
        <v>220000000</v>
      </c>
      <c r="F10" s="123"/>
      <c r="G10" s="123"/>
      <c r="H10" s="123"/>
      <c r="I10" s="123"/>
      <c r="J10" s="123"/>
      <c r="K10" s="122">
        <v>220000000</v>
      </c>
      <c r="L10" s="123"/>
      <c r="M10" s="123"/>
      <c r="N10" s="123"/>
      <c r="O10" s="122">
        <v>440000000</v>
      </c>
      <c r="P10" s="8"/>
      <c r="Q10" s="8"/>
    </row>
    <row r="11" spans="1:17" x14ac:dyDescent="0.25">
      <c r="A11" s="121" t="s">
        <v>18</v>
      </c>
      <c r="B11" s="121" t="s">
        <v>219</v>
      </c>
      <c r="C11" s="122">
        <f>ROUND($O$11/12,0)+5</f>
        <v>9130632</v>
      </c>
      <c r="D11" s="122">
        <f t="shared" ref="D11:J11" si="2">ROUND($O$11/12,0)</f>
        <v>9130627</v>
      </c>
      <c r="E11" s="122">
        <f t="shared" si="2"/>
        <v>9130627</v>
      </c>
      <c r="F11" s="122">
        <f t="shared" si="2"/>
        <v>9130627</v>
      </c>
      <c r="G11" s="122">
        <f t="shared" si="2"/>
        <v>9130627</v>
      </c>
      <c r="H11" s="122">
        <f t="shared" si="2"/>
        <v>9130627</v>
      </c>
      <c r="I11" s="122">
        <f t="shared" si="2"/>
        <v>9130627</v>
      </c>
      <c r="J11" s="122">
        <f t="shared" si="2"/>
        <v>9130627</v>
      </c>
      <c r="K11" s="122">
        <f>ROUND($O$11/12,0)</f>
        <v>9130627</v>
      </c>
      <c r="L11" s="122">
        <f>ROUND($O$11/12,0)</f>
        <v>9130627</v>
      </c>
      <c r="M11" s="122">
        <f>ROUND($O$11/12,0)</f>
        <v>9130627</v>
      </c>
      <c r="N11" s="122">
        <f>ROUND($O$11/12,0)</f>
        <v>9130627</v>
      </c>
      <c r="O11" s="122">
        <f>'1. melléklet'!H59</f>
        <v>109567529</v>
      </c>
      <c r="P11" s="8"/>
      <c r="Q11" s="8"/>
    </row>
    <row r="12" spans="1:17" x14ac:dyDescent="0.25">
      <c r="A12" s="121" t="s">
        <v>40</v>
      </c>
      <c r="B12" s="121" t="s">
        <v>108</v>
      </c>
      <c r="C12" s="123"/>
      <c r="D12" s="123"/>
      <c r="E12" s="123"/>
      <c r="F12" s="123"/>
      <c r="G12" s="123"/>
      <c r="H12" s="123"/>
      <c r="I12" s="123"/>
      <c r="J12" s="122">
        <v>18000000</v>
      </c>
      <c r="K12" s="123"/>
      <c r="L12" s="123"/>
      <c r="M12" s="123"/>
      <c r="N12" s="123"/>
      <c r="O12" s="130">
        <f>'1. melléklet'!H65</f>
        <v>18000000</v>
      </c>
      <c r="P12" s="8"/>
      <c r="Q12" s="8"/>
    </row>
    <row r="13" spans="1:17" x14ac:dyDescent="0.25">
      <c r="A13" s="121" t="s">
        <v>24</v>
      </c>
      <c r="B13" s="121" t="s">
        <v>59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8"/>
      <c r="Q13" s="8"/>
    </row>
    <row r="14" spans="1:17" ht="25.5" x14ac:dyDescent="0.25">
      <c r="A14" s="121" t="s">
        <v>25</v>
      </c>
      <c r="B14" s="104" t="s">
        <v>220</v>
      </c>
      <c r="C14" s="123"/>
      <c r="D14" s="123"/>
      <c r="E14" s="123"/>
      <c r="F14" s="123"/>
      <c r="G14" s="122"/>
      <c r="H14" s="123"/>
      <c r="I14" s="123"/>
      <c r="J14" s="123"/>
      <c r="K14" s="123"/>
      <c r="L14" s="123"/>
      <c r="M14" s="123"/>
      <c r="N14" s="123"/>
      <c r="O14" s="122"/>
      <c r="P14" s="8"/>
      <c r="Q14" s="8"/>
    </row>
    <row r="15" spans="1:17" x14ac:dyDescent="0.25">
      <c r="A15" s="121" t="s">
        <v>44</v>
      </c>
      <c r="B15" s="121" t="s">
        <v>221</v>
      </c>
      <c r="C15" s="122">
        <f>65533290+'1. melléklet'!H88</f>
        <v>308825808</v>
      </c>
      <c r="D15" s="122">
        <v>65533290</v>
      </c>
      <c r="E15" s="122">
        <v>65533290</v>
      </c>
      <c r="F15" s="122">
        <v>65533290</v>
      </c>
      <c r="G15" s="122">
        <v>65533290</v>
      </c>
      <c r="H15" s="122">
        <v>65533290</v>
      </c>
      <c r="I15" s="122">
        <v>65533290</v>
      </c>
      <c r="J15" s="122">
        <v>65533290</v>
      </c>
      <c r="K15" s="122">
        <v>65533290</v>
      </c>
      <c r="L15" s="122">
        <v>65533291</v>
      </c>
      <c r="M15" s="122">
        <v>65533291</v>
      </c>
      <c r="N15" s="122">
        <v>65533291</v>
      </c>
      <c r="O15" s="122">
        <f t="shared" ref="O15" si="3">C15+D15+E15+F15+G15+H15+I15+J15+K15+L15+M15+N15</f>
        <v>1029692001</v>
      </c>
      <c r="P15" s="8"/>
      <c r="Q15" s="8"/>
    </row>
    <row r="16" spans="1:17" x14ac:dyDescent="0.25">
      <c r="A16" s="124" t="s">
        <v>62</v>
      </c>
      <c r="B16" s="125" t="s">
        <v>222</v>
      </c>
      <c r="C16" s="126">
        <f>C7+C8+C9+C10+C11+C12+C13+C14+C15</f>
        <v>370287520</v>
      </c>
      <c r="D16" s="126">
        <f t="shared" ref="D16:N16" si="4">D7+D8+D9+D10+D11+D12+D13+D14+D15</f>
        <v>126994997</v>
      </c>
      <c r="E16" s="126">
        <f t="shared" si="4"/>
        <v>346994997</v>
      </c>
      <c r="F16" s="126">
        <f t="shared" si="4"/>
        <v>126994997</v>
      </c>
      <c r="G16" s="126">
        <f t="shared" si="4"/>
        <v>126994997</v>
      </c>
      <c r="H16" s="126">
        <f t="shared" si="4"/>
        <v>126994997</v>
      </c>
      <c r="I16" s="126">
        <f t="shared" si="4"/>
        <v>126994997</v>
      </c>
      <c r="J16" s="126">
        <f t="shared" si="4"/>
        <v>144994998</v>
      </c>
      <c r="K16" s="126">
        <f t="shared" si="4"/>
        <v>346994998</v>
      </c>
      <c r="L16" s="126">
        <f t="shared" si="4"/>
        <v>126994999</v>
      </c>
      <c r="M16" s="126">
        <f t="shared" si="4"/>
        <v>126994999</v>
      </c>
      <c r="N16" s="126">
        <f t="shared" si="4"/>
        <v>126994999</v>
      </c>
      <c r="O16" s="126">
        <f>SUM(O7:O15)</f>
        <v>2225232495</v>
      </c>
      <c r="Q16" s="8"/>
    </row>
    <row r="17" spans="1:18" x14ac:dyDescent="0.25">
      <c r="A17" s="121" t="s">
        <v>63</v>
      </c>
      <c r="B17" s="185" t="s">
        <v>51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Q17" s="8"/>
    </row>
    <row r="18" spans="1:18" x14ac:dyDescent="0.25">
      <c r="A18" s="121" t="s">
        <v>64</v>
      </c>
      <c r="B18" s="121" t="s">
        <v>54</v>
      </c>
      <c r="C18" s="122">
        <f>ROUND($O$18/12,0)+7</f>
        <v>50044062</v>
      </c>
      <c r="D18" s="122">
        <f t="shared" ref="D18:N18" si="5">ROUND($O$18/12,0)</f>
        <v>50044055</v>
      </c>
      <c r="E18" s="122">
        <f t="shared" si="5"/>
        <v>50044055</v>
      </c>
      <c r="F18" s="122">
        <f t="shared" si="5"/>
        <v>50044055</v>
      </c>
      <c r="G18" s="122">
        <f t="shared" si="5"/>
        <v>50044055</v>
      </c>
      <c r="H18" s="122">
        <f t="shared" si="5"/>
        <v>50044055</v>
      </c>
      <c r="I18" s="122">
        <f t="shared" si="5"/>
        <v>50044055</v>
      </c>
      <c r="J18" s="122">
        <f t="shared" si="5"/>
        <v>50044055</v>
      </c>
      <c r="K18" s="122">
        <f t="shared" si="5"/>
        <v>50044055</v>
      </c>
      <c r="L18" s="122">
        <f>ROUND($O$18/12,0)-1</f>
        <v>50044054</v>
      </c>
      <c r="M18" s="122">
        <f>ROUND($O$18/12,0)-1</f>
        <v>50044054</v>
      </c>
      <c r="N18" s="122">
        <f t="shared" si="5"/>
        <v>50044055</v>
      </c>
      <c r="O18" s="122">
        <f>'2. melléklet'!H10</f>
        <v>600528665</v>
      </c>
      <c r="P18" s="8"/>
      <c r="Q18" s="8"/>
    </row>
    <row r="19" spans="1:18" ht="38.25" x14ac:dyDescent="0.25">
      <c r="A19" s="121" t="s">
        <v>67</v>
      </c>
      <c r="B19" s="104" t="s">
        <v>32</v>
      </c>
      <c r="C19" s="122">
        <f>ROUND($O$19/12,0)-6</f>
        <v>9356261</v>
      </c>
      <c r="D19" s="122">
        <f t="shared" ref="D19:J19" si="6">ROUND($O$19/12,0)</f>
        <v>9356267</v>
      </c>
      <c r="E19" s="122">
        <f t="shared" si="6"/>
        <v>9356267</v>
      </c>
      <c r="F19" s="122">
        <f t="shared" si="6"/>
        <v>9356267</v>
      </c>
      <c r="G19" s="122">
        <f t="shared" si="6"/>
        <v>9356267</v>
      </c>
      <c r="H19" s="122">
        <f t="shared" si="6"/>
        <v>9356267</v>
      </c>
      <c r="I19" s="122">
        <f t="shared" si="6"/>
        <v>9356267</v>
      </c>
      <c r="J19" s="122">
        <f t="shared" si="6"/>
        <v>9356267</v>
      </c>
      <c r="K19" s="122">
        <f>ROUND($O$19/12,0)+1</f>
        <v>9356268</v>
      </c>
      <c r="L19" s="122">
        <f>ROUND($O$19/12,0)+1</f>
        <v>9356268</v>
      </c>
      <c r="M19" s="122">
        <f>ROUND($O$19/12,0)+1</f>
        <v>9356268</v>
      </c>
      <c r="N19" s="122">
        <f>ROUND($O$19/12,0)+1</f>
        <v>9356268</v>
      </c>
      <c r="O19" s="122">
        <f>'2. melléklet'!H11</f>
        <v>112275202</v>
      </c>
      <c r="P19" s="8"/>
      <c r="Q19" s="8"/>
    </row>
    <row r="20" spans="1:18" x14ac:dyDescent="0.25">
      <c r="A20" s="121" t="s">
        <v>70</v>
      </c>
      <c r="B20" s="121" t="s">
        <v>33</v>
      </c>
      <c r="C20" s="122">
        <f>28212333+6096000-900000-6000000</f>
        <v>27408333</v>
      </c>
      <c r="D20" s="122">
        <f>28212333+6096000-50000</f>
        <v>34258333</v>
      </c>
      <c r="E20" s="122">
        <f>28212333+6096000-1000000</f>
        <v>33308333</v>
      </c>
      <c r="F20" s="122">
        <f t="shared" ref="F20:G20" si="7">28212333+6096000</f>
        <v>34308333</v>
      </c>
      <c r="G20" s="122">
        <f t="shared" si="7"/>
        <v>34308333</v>
      </c>
      <c r="H20" s="122">
        <f>28212333+3048000</f>
        <v>31260333</v>
      </c>
      <c r="I20" s="122">
        <f t="shared" ref="I20:J20" si="8">28212333</f>
        <v>28212333</v>
      </c>
      <c r="J20" s="122">
        <f t="shared" si="8"/>
        <v>28212333</v>
      </c>
      <c r="K20" s="122">
        <f>28212333+6096000+950000</f>
        <v>35258333</v>
      </c>
      <c r="L20" s="122">
        <f t="shared" ref="L20:M20" si="9">28212333+6096000</f>
        <v>34308333</v>
      </c>
      <c r="M20" s="122">
        <f t="shared" si="9"/>
        <v>34308333</v>
      </c>
      <c r="N20" s="122">
        <f>28212333+3048000+1</f>
        <v>31260334</v>
      </c>
      <c r="O20" s="122">
        <f t="shared" ref="O20" si="10">C20+D20+E20+F20+G20+H20+I20+J20+K20+L20+M20+N20</f>
        <v>386411997</v>
      </c>
      <c r="P20" s="8"/>
      <c r="Q20" s="8"/>
    </row>
    <row r="21" spans="1:18" x14ac:dyDescent="0.25">
      <c r="A21" s="121" t="s">
        <v>73</v>
      </c>
      <c r="B21" s="121" t="s">
        <v>34</v>
      </c>
      <c r="C21" s="122">
        <f>ROUND($O$21/12,0)</f>
        <v>416667</v>
      </c>
      <c r="D21" s="122">
        <f t="shared" ref="D21:N21" si="11">ROUND($O$21/12,0)</f>
        <v>416667</v>
      </c>
      <c r="E21" s="122">
        <f t="shared" si="11"/>
        <v>416667</v>
      </c>
      <c r="F21" s="122">
        <f t="shared" si="11"/>
        <v>416667</v>
      </c>
      <c r="G21" s="122">
        <f t="shared" si="11"/>
        <v>416667</v>
      </c>
      <c r="H21" s="122">
        <f t="shared" si="11"/>
        <v>416667</v>
      </c>
      <c r="I21" s="122">
        <f t="shared" si="11"/>
        <v>416667</v>
      </c>
      <c r="J21" s="122">
        <f>ROUND($O$21/12,0)-1</f>
        <v>416666</v>
      </c>
      <c r="K21" s="122">
        <f>ROUND($O$21/12,0)-1</f>
        <v>416666</v>
      </c>
      <c r="L21" s="122">
        <f>ROUND($O$21/12,0)-1</f>
        <v>416666</v>
      </c>
      <c r="M21" s="122">
        <f>ROUND($O$21/12,0)-1</f>
        <v>416666</v>
      </c>
      <c r="N21" s="122">
        <f t="shared" si="11"/>
        <v>416667</v>
      </c>
      <c r="O21" s="122">
        <f>'2. melléklet'!H13</f>
        <v>5000000</v>
      </c>
      <c r="P21" s="8"/>
      <c r="Q21" s="8"/>
    </row>
    <row r="22" spans="1:18" x14ac:dyDescent="0.25">
      <c r="A22" s="121" t="s">
        <v>76</v>
      </c>
      <c r="B22" s="121" t="s">
        <v>223</v>
      </c>
      <c r="C22" s="122">
        <f>ROUND($O$22/12,0)+4</f>
        <v>7097258</v>
      </c>
      <c r="D22" s="122">
        <f t="shared" ref="D22:J22" si="12">ROUND($O$22/12,0)</f>
        <v>7097254</v>
      </c>
      <c r="E22" s="122">
        <f t="shared" si="12"/>
        <v>7097254</v>
      </c>
      <c r="F22" s="122">
        <f t="shared" si="12"/>
        <v>7097254</v>
      </c>
      <c r="G22" s="122">
        <f t="shared" si="12"/>
        <v>7097254</v>
      </c>
      <c r="H22" s="122">
        <f t="shared" si="12"/>
        <v>7097254</v>
      </c>
      <c r="I22" s="122">
        <f t="shared" si="12"/>
        <v>7097254</v>
      </c>
      <c r="J22" s="122">
        <f t="shared" si="12"/>
        <v>7097254</v>
      </c>
      <c r="K22" s="122">
        <f>ROUND($O$22/12,0)-1</f>
        <v>7097253</v>
      </c>
      <c r="L22" s="122">
        <f>ROUND($O$22/12,0)-1</f>
        <v>7097253</v>
      </c>
      <c r="M22" s="122">
        <f>ROUND($O$22/12,0)-1</f>
        <v>7097253</v>
      </c>
      <c r="N22" s="122">
        <f>ROUND($O$22/12,0)-1</f>
        <v>7097253</v>
      </c>
      <c r="O22" s="122">
        <f>'2. melléklet'!H14-24000000</f>
        <v>85167052</v>
      </c>
      <c r="P22" s="8"/>
      <c r="Q22" s="8"/>
    </row>
    <row r="23" spans="1:18" x14ac:dyDescent="0.25">
      <c r="A23" s="121" t="s">
        <v>79</v>
      </c>
      <c r="B23" s="121" t="s">
        <v>36</v>
      </c>
      <c r="C23" s="122"/>
      <c r="D23" s="122">
        <v>8000000</v>
      </c>
      <c r="E23" s="122">
        <v>5347500</v>
      </c>
      <c r="F23" s="122">
        <v>5347500</v>
      </c>
      <c r="G23" s="122">
        <f>5347500+2128210</f>
        <v>7475710</v>
      </c>
      <c r="H23" s="122">
        <f>64000000+5347500</f>
        <v>69347500</v>
      </c>
      <c r="I23" s="122">
        <v>5347500</v>
      </c>
      <c r="J23" s="122">
        <f>5347500</f>
        <v>5347500</v>
      </c>
      <c r="K23" s="122">
        <f>5347500+18000000</f>
        <v>23347500</v>
      </c>
      <c r="L23" s="122">
        <v>5347500</v>
      </c>
      <c r="M23" s="122">
        <v>5347500</v>
      </c>
      <c r="N23" s="122">
        <v>5347500</v>
      </c>
      <c r="O23" s="122">
        <f>C23+D23+E23+F23+G23+H23+I23+J23+K23+L23+M23+N23</f>
        <v>145603210</v>
      </c>
      <c r="P23" s="8"/>
      <c r="Q23" s="8"/>
      <c r="R23" s="8"/>
    </row>
    <row r="24" spans="1:18" x14ac:dyDescent="0.25">
      <c r="A24" s="121" t="s">
        <v>82</v>
      </c>
      <c r="B24" s="104" t="s">
        <v>37</v>
      </c>
      <c r="C24" s="122">
        <f>3623768+23820722</f>
        <v>27444490</v>
      </c>
      <c r="D24" s="123"/>
      <c r="E24" s="123"/>
      <c r="F24" s="122">
        <v>28243477</v>
      </c>
      <c r="G24" s="123"/>
      <c r="H24" s="122"/>
      <c r="I24" s="122"/>
      <c r="J24" s="122"/>
      <c r="K24" s="123"/>
      <c r="L24" s="123"/>
      <c r="M24" s="123"/>
      <c r="N24" s="123"/>
      <c r="O24" s="122">
        <f t="shared" ref="O24:O27" si="13">C24+D24+E24+F24+G24+H24+I24+J24+K24+L24+M24+N24</f>
        <v>55687967</v>
      </c>
      <c r="P24" s="8"/>
      <c r="Q24" s="8"/>
    </row>
    <row r="25" spans="1:18" x14ac:dyDescent="0.25">
      <c r="A25" s="121" t="s">
        <v>85</v>
      </c>
      <c r="B25" s="121" t="s">
        <v>38</v>
      </c>
      <c r="C25" s="123"/>
      <c r="D25" s="122"/>
      <c r="E25" s="123"/>
      <c r="F25" s="123"/>
      <c r="G25" s="122"/>
      <c r="H25" s="123"/>
      <c r="I25" s="123"/>
      <c r="J25" s="122"/>
      <c r="K25" s="123"/>
      <c r="L25" s="123"/>
      <c r="M25" s="123"/>
      <c r="N25" s="123"/>
      <c r="O25" s="122">
        <f t="shared" si="13"/>
        <v>0</v>
      </c>
      <c r="P25" s="8"/>
      <c r="Q25" s="8"/>
    </row>
    <row r="26" spans="1:18" x14ac:dyDescent="0.25">
      <c r="A26" s="121" t="s">
        <v>88</v>
      </c>
      <c r="B26" s="121" t="s">
        <v>114</v>
      </c>
      <c r="C26" s="123"/>
      <c r="D26" s="123"/>
      <c r="E26" s="122"/>
      <c r="F26" s="122"/>
      <c r="G26" s="123"/>
      <c r="H26" s="123"/>
      <c r="I26" s="123"/>
      <c r="J26" s="123"/>
      <c r="K26" s="122">
        <v>6000000</v>
      </c>
      <c r="L26" s="122">
        <v>6000000</v>
      </c>
      <c r="M26" s="122">
        <v>6000000</v>
      </c>
      <c r="N26" s="122">
        <v>6000000</v>
      </c>
      <c r="O26" s="122">
        <f t="shared" si="13"/>
        <v>24000000</v>
      </c>
      <c r="P26" s="8"/>
      <c r="Q26" s="8"/>
    </row>
    <row r="27" spans="1:18" x14ac:dyDescent="0.25">
      <c r="A27" s="121" t="s">
        <v>91</v>
      </c>
      <c r="B27" s="121" t="s">
        <v>224</v>
      </c>
      <c r="C27" s="122">
        <f>65533290+'2. melléklet'!H22</f>
        <v>89692209</v>
      </c>
      <c r="D27" s="122">
        <v>65533290</v>
      </c>
      <c r="E27" s="122">
        <v>65533290</v>
      </c>
      <c r="F27" s="122">
        <v>65533290</v>
      </c>
      <c r="G27" s="122">
        <v>65533290</v>
      </c>
      <c r="H27" s="122">
        <v>65533290</v>
      </c>
      <c r="I27" s="122">
        <v>65533290</v>
      </c>
      <c r="J27" s="122">
        <v>65533290</v>
      </c>
      <c r="K27" s="122">
        <v>65533290</v>
      </c>
      <c r="L27" s="122">
        <v>65533291</v>
      </c>
      <c r="M27" s="122">
        <v>65533291</v>
      </c>
      <c r="N27" s="122">
        <v>65533291</v>
      </c>
      <c r="O27" s="122">
        <f t="shared" si="13"/>
        <v>810558402</v>
      </c>
      <c r="P27" s="8"/>
      <c r="Q27" s="8"/>
    </row>
    <row r="28" spans="1:18" x14ac:dyDescent="0.25">
      <c r="A28" s="125" t="s">
        <v>94</v>
      </c>
      <c r="B28" s="125" t="s">
        <v>225</v>
      </c>
      <c r="C28" s="126">
        <f>C18+C19+C20+C21+C22+C23+C24+C25+C26+C27</f>
        <v>211459280</v>
      </c>
      <c r="D28" s="126">
        <f t="shared" ref="D28:N28" si="14">D18+D19+D20+D21+D22+D23+D24+D25+D26+D27</f>
        <v>174705866</v>
      </c>
      <c r="E28" s="126">
        <f t="shared" si="14"/>
        <v>171103366</v>
      </c>
      <c r="F28" s="126">
        <f t="shared" si="14"/>
        <v>200346843</v>
      </c>
      <c r="G28" s="126">
        <f t="shared" si="14"/>
        <v>174231576</v>
      </c>
      <c r="H28" s="126">
        <f t="shared" si="14"/>
        <v>233055366</v>
      </c>
      <c r="I28" s="126">
        <f t="shared" si="14"/>
        <v>166007366</v>
      </c>
      <c r="J28" s="126">
        <f t="shared" si="14"/>
        <v>166007365</v>
      </c>
      <c r="K28" s="126">
        <f t="shared" si="14"/>
        <v>197053365</v>
      </c>
      <c r="L28" s="126">
        <f t="shared" si="14"/>
        <v>178103365</v>
      </c>
      <c r="M28" s="126">
        <f t="shared" si="14"/>
        <v>178103365</v>
      </c>
      <c r="N28" s="126">
        <f t="shared" si="14"/>
        <v>175055368</v>
      </c>
      <c r="O28" s="126">
        <f>O18+O19+O20+O21+O22+O23+O24+O26+O27</f>
        <v>2225232495</v>
      </c>
      <c r="Q28" s="8"/>
    </row>
    <row r="29" spans="1:18" x14ac:dyDescent="0.25">
      <c r="A29" s="127" t="s">
        <v>97</v>
      </c>
      <c r="B29" s="127" t="s">
        <v>226</v>
      </c>
      <c r="C29" s="128">
        <f>C16-C28</f>
        <v>158828240</v>
      </c>
      <c r="D29" s="128">
        <f>C29+D16-D28</f>
        <v>111117371</v>
      </c>
      <c r="E29" s="128">
        <f t="shared" ref="E29:N29" si="15">D29+E16-E28</f>
        <v>287009002</v>
      </c>
      <c r="F29" s="128">
        <f t="shared" si="15"/>
        <v>213657156</v>
      </c>
      <c r="G29" s="128">
        <f t="shared" si="15"/>
        <v>166420577</v>
      </c>
      <c r="H29" s="128">
        <f t="shared" si="15"/>
        <v>60360208</v>
      </c>
      <c r="I29" s="128">
        <f t="shared" si="15"/>
        <v>21347839</v>
      </c>
      <c r="J29" s="128">
        <f t="shared" si="15"/>
        <v>335472</v>
      </c>
      <c r="K29" s="128">
        <f t="shared" si="15"/>
        <v>150277105</v>
      </c>
      <c r="L29" s="128">
        <f t="shared" si="15"/>
        <v>99168739</v>
      </c>
      <c r="M29" s="128">
        <f t="shared" si="15"/>
        <v>48060373</v>
      </c>
      <c r="N29" s="128">
        <f t="shared" si="15"/>
        <v>4</v>
      </c>
      <c r="O29" s="129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4">
    <mergeCell ref="A1:O1"/>
    <mergeCell ref="A2:O2"/>
    <mergeCell ref="B6:O6"/>
    <mergeCell ref="B17:O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G28"/>
  <sheetViews>
    <sheetView topLeftCell="A2" zoomScaleNormal="100" workbookViewId="0">
      <selection activeCell="B17" sqref="B17"/>
    </sheetView>
  </sheetViews>
  <sheetFormatPr defaultRowHeight="11.25" x14ac:dyDescent="0.2"/>
  <cols>
    <col min="1" max="1" width="36.85546875" style="34" customWidth="1"/>
    <col min="2" max="2" width="16.5703125" style="34" bestFit="1" customWidth="1"/>
    <col min="3" max="3" width="10.85546875" style="34" bestFit="1" customWidth="1"/>
    <col min="4" max="4" width="9.85546875" style="34" bestFit="1" customWidth="1"/>
    <col min="5" max="5" width="9.140625" style="34"/>
    <col min="6" max="6" width="14.42578125" style="34" customWidth="1"/>
    <col min="7" max="7" width="16.140625" style="9" bestFit="1" customWidth="1"/>
    <col min="8" max="16384" width="9.140625" style="34"/>
  </cols>
  <sheetData>
    <row r="2" spans="1:2" ht="12.75" x14ac:dyDescent="0.2">
      <c r="A2" s="186" t="s">
        <v>567</v>
      </c>
      <c r="B2" s="186"/>
    </row>
    <row r="4" spans="1:2" ht="36" customHeight="1" x14ac:dyDescent="0.2">
      <c r="A4" s="178" t="s">
        <v>140</v>
      </c>
      <c r="B4" s="178"/>
    </row>
    <row r="5" spans="1:2" ht="12.75" x14ac:dyDescent="0.2">
      <c r="A5" s="77"/>
      <c r="B5" s="77"/>
    </row>
    <row r="6" spans="1:2" ht="25.5" x14ac:dyDescent="0.2">
      <c r="A6" s="51" t="s">
        <v>141</v>
      </c>
      <c r="B6" s="51" t="s">
        <v>231</v>
      </c>
    </row>
    <row r="7" spans="1:2" ht="12.75" x14ac:dyDescent="0.2">
      <c r="A7" s="51">
        <v>1</v>
      </c>
      <c r="B7" s="51">
        <v>2</v>
      </c>
    </row>
    <row r="8" spans="1:2" ht="12.75" x14ac:dyDescent="0.2">
      <c r="A8" s="78" t="s">
        <v>179</v>
      </c>
      <c r="B8" s="51"/>
    </row>
    <row r="9" spans="1:2" ht="12.75" x14ac:dyDescent="0.2">
      <c r="A9" s="6" t="s">
        <v>565</v>
      </c>
      <c r="B9" s="79">
        <v>64000000</v>
      </c>
    </row>
    <row r="10" spans="1:2" ht="12.75" x14ac:dyDescent="0.2">
      <c r="A10" s="6" t="s">
        <v>566</v>
      </c>
      <c r="B10" s="79">
        <v>18000000</v>
      </c>
    </row>
    <row r="11" spans="1:2" ht="12.75" x14ac:dyDescent="0.2">
      <c r="A11" s="6" t="s">
        <v>824</v>
      </c>
      <c r="B11" s="79">
        <v>8000000</v>
      </c>
    </row>
    <row r="12" spans="1:2" ht="12.75" x14ac:dyDescent="0.2">
      <c r="A12" s="6" t="s">
        <v>232</v>
      </c>
      <c r="B12" s="79">
        <f>42106300+11368700</f>
        <v>53475000</v>
      </c>
    </row>
    <row r="13" spans="1:2" ht="12.75" x14ac:dyDescent="0.2">
      <c r="A13" s="80" t="s">
        <v>811</v>
      </c>
      <c r="B13" s="79"/>
    </row>
    <row r="14" spans="1:2" ht="25.5" x14ac:dyDescent="0.2">
      <c r="A14" s="6" t="s">
        <v>812</v>
      </c>
      <c r="B14" s="79">
        <v>1525185</v>
      </c>
    </row>
    <row r="15" spans="1:2" ht="12.75" x14ac:dyDescent="0.2">
      <c r="A15" s="80" t="s">
        <v>813</v>
      </c>
      <c r="B15" s="79"/>
    </row>
    <row r="16" spans="1:2" ht="12.75" x14ac:dyDescent="0.2">
      <c r="A16" s="6" t="s">
        <v>814</v>
      </c>
      <c r="B16" s="79">
        <v>749300</v>
      </c>
    </row>
    <row r="17" spans="1:2" ht="12.75" x14ac:dyDescent="0.2">
      <c r="A17" s="80" t="s">
        <v>816</v>
      </c>
      <c r="B17" s="79"/>
    </row>
    <row r="18" spans="1:2" ht="25.5" x14ac:dyDescent="0.2">
      <c r="A18" s="6" t="s">
        <v>817</v>
      </c>
      <c r="B18" s="79">
        <v>1104900</v>
      </c>
    </row>
    <row r="19" spans="1:2" ht="12.75" x14ac:dyDescent="0.2">
      <c r="A19" s="80" t="s">
        <v>551</v>
      </c>
      <c r="B19" s="79"/>
    </row>
    <row r="20" spans="1:2" ht="12.75" x14ac:dyDescent="0.2">
      <c r="A20" s="6" t="s">
        <v>819</v>
      </c>
      <c r="B20" s="79">
        <v>7156975</v>
      </c>
    </row>
    <row r="21" spans="1:2" ht="12.75" x14ac:dyDescent="0.2">
      <c r="A21" s="80" t="s">
        <v>820</v>
      </c>
      <c r="B21" s="79"/>
    </row>
    <row r="22" spans="1:2" ht="12.75" x14ac:dyDescent="0.2">
      <c r="A22" s="6" t="s">
        <v>821</v>
      </c>
      <c r="B22" s="79">
        <v>44450</v>
      </c>
    </row>
    <row r="23" spans="1:2" ht="12.75" x14ac:dyDescent="0.2">
      <c r="A23" s="80" t="s">
        <v>822</v>
      </c>
      <c r="B23" s="79"/>
    </row>
    <row r="24" spans="1:2" ht="12.75" x14ac:dyDescent="0.2">
      <c r="A24" s="6" t="s">
        <v>823</v>
      </c>
      <c r="B24" s="79">
        <v>2916100</v>
      </c>
    </row>
    <row r="25" spans="1:2" ht="12.75" x14ac:dyDescent="0.2">
      <c r="A25" s="6"/>
      <c r="B25" s="79"/>
    </row>
    <row r="26" spans="1:2" ht="12.75" x14ac:dyDescent="0.2">
      <c r="A26" s="80" t="s">
        <v>143</v>
      </c>
      <c r="B26" s="81">
        <f>SUM(B8:B25)</f>
        <v>156971910</v>
      </c>
    </row>
    <row r="27" spans="1:2" x14ac:dyDescent="0.2">
      <c r="B27" s="39"/>
    </row>
    <row r="28" spans="1:2" x14ac:dyDescent="0.2">
      <c r="B28" s="39"/>
    </row>
  </sheetData>
  <mergeCells count="2">
    <mergeCell ref="A4:B4"/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26"/>
  <sheetViews>
    <sheetView tabSelected="1" zoomScaleNormal="100" workbookViewId="0">
      <selection activeCell="G30" sqref="G30"/>
    </sheetView>
  </sheetViews>
  <sheetFormatPr defaultRowHeight="15" x14ac:dyDescent="0.25"/>
  <cols>
    <col min="1" max="1" width="38.7109375" customWidth="1"/>
    <col min="2" max="2" width="16.7109375" customWidth="1"/>
  </cols>
  <sheetData>
    <row r="1" spans="1:2" x14ac:dyDescent="0.25">
      <c r="A1" s="186" t="s">
        <v>569</v>
      </c>
      <c r="B1" s="186"/>
    </row>
    <row r="2" spans="1:2" x14ac:dyDescent="0.25">
      <c r="A2" s="82"/>
      <c r="B2" s="82"/>
    </row>
    <row r="3" spans="1:2" x14ac:dyDescent="0.25">
      <c r="A3" s="82"/>
      <c r="B3" s="82"/>
    </row>
    <row r="4" spans="1:2" ht="15.75" customHeight="1" x14ac:dyDescent="0.25">
      <c r="A4" s="184" t="s">
        <v>144</v>
      </c>
      <c r="B4" s="184"/>
    </row>
    <row r="5" spans="1:2" ht="15.75" customHeight="1" x14ac:dyDescent="0.25"/>
    <row r="6" spans="1:2" x14ac:dyDescent="0.25">
      <c r="A6" s="48" t="s">
        <v>145</v>
      </c>
      <c r="B6" s="48" t="s">
        <v>231</v>
      </c>
    </row>
    <row r="7" spans="1:2" x14ac:dyDescent="0.25">
      <c r="A7" s="47">
        <v>1</v>
      </c>
      <c r="B7" s="47">
        <v>2</v>
      </c>
    </row>
    <row r="8" spans="1:2" x14ac:dyDescent="0.25">
      <c r="A8" s="10" t="s">
        <v>233</v>
      </c>
      <c r="B8" s="7">
        <v>38052052</v>
      </c>
    </row>
    <row r="9" spans="1:2" x14ac:dyDescent="0.25">
      <c r="A9" s="10" t="s">
        <v>568</v>
      </c>
      <c r="B9" s="7">
        <v>30252317</v>
      </c>
    </row>
    <row r="10" spans="1:2" x14ac:dyDescent="0.25">
      <c r="A10" s="156" t="s">
        <v>813</v>
      </c>
      <c r="B10" s="7"/>
    </row>
    <row r="11" spans="1:2" x14ac:dyDescent="0.25">
      <c r="A11" s="10" t="s">
        <v>815</v>
      </c>
      <c r="B11" s="7">
        <v>1905000</v>
      </c>
    </row>
    <row r="12" spans="1:2" x14ac:dyDescent="0.25">
      <c r="A12" s="10"/>
      <c r="B12" s="10"/>
    </row>
    <row r="13" spans="1:2" x14ac:dyDescent="0.25">
      <c r="A13" s="10"/>
      <c r="B13" s="10"/>
    </row>
    <row r="14" spans="1:2" x14ac:dyDescent="0.25">
      <c r="A14" s="10"/>
      <c r="B14" s="10"/>
    </row>
    <row r="15" spans="1:2" x14ac:dyDescent="0.25">
      <c r="A15" s="10"/>
      <c r="B15" s="10"/>
    </row>
    <row r="16" spans="1:2" x14ac:dyDescent="0.25">
      <c r="A16" s="10"/>
      <c r="B16" s="10"/>
    </row>
    <row r="17" spans="1:2" x14ac:dyDescent="0.25">
      <c r="A17" s="10"/>
      <c r="B17" s="10"/>
    </row>
    <row r="18" spans="1:2" x14ac:dyDescent="0.25">
      <c r="A18" s="10"/>
      <c r="B18" s="10"/>
    </row>
    <row r="19" spans="1:2" x14ac:dyDescent="0.25">
      <c r="A19" s="10"/>
      <c r="B19" s="10"/>
    </row>
    <row r="20" spans="1:2" x14ac:dyDescent="0.25">
      <c r="A20" s="10"/>
      <c r="B20" s="10"/>
    </row>
    <row r="21" spans="1:2" x14ac:dyDescent="0.25">
      <c r="A21" s="10"/>
      <c r="B21" s="10"/>
    </row>
    <row r="22" spans="1:2" x14ac:dyDescent="0.25">
      <c r="A22" s="10"/>
      <c r="B22" s="10"/>
    </row>
    <row r="23" spans="1:2" x14ac:dyDescent="0.25">
      <c r="A23" s="10"/>
      <c r="B23" s="10"/>
    </row>
    <row r="24" spans="1:2" x14ac:dyDescent="0.25">
      <c r="A24" s="10"/>
      <c r="B24" s="10"/>
    </row>
    <row r="25" spans="1:2" x14ac:dyDescent="0.25">
      <c r="A25" s="5"/>
      <c r="B25" s="10"/>
    </row>
    <row r="26" spans="1:2" x14ac:dyDescent="0.25">
      <c r="A26" s="2" t="s">
        <v>143</v>
      </c>
      <c r="B26" s="3">
        <f>SUM(B8:B25)</f>
        <v>70209369</v>
      </c>
    </row>
  </sheetData>
  <mergeCells count="2">
    <mergeCell ref="A4:B4"/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24"/>
  <sheetViews>
    <sheetView zoomScaleNormal="100" workbookViewId="0">
      <selection activeCell="A32" sqref="A32"/>
    </sheetView>
  </sheetViews>
  <sheetFormatPr defaultRowHeight="11.25" x14ac:dyDescent="0.2"/>
  <cols>
    <col min="1" max="1" width="34.85546875" style="34" customWidth="1"/>
    <col min="2" max="4" width="12.7109375" style="34" customWidth="1"/>
    <col min="5" max="16384" width="9.140625" style="34"/>
  </cols>
  <sheetData>
    <row r="2" spans="1:6" ht="12.75" x14ac:dyDescent="0.2">
      <c r="A2" s="187" t="s">
        <v>808</v>
      </c>
      <c r="B2" s="187"/>
      <c r="C2" s="187"/>
      <c r="D2" s="187"/>
    </row>
    <row r="3" spans="1:6" x14ac:dyDescent="0.2">
      <c r="A3" s="37"/>
      <c r="B3" s="37"/>
      <c r="C3" s="37"/>
      <c r="D3" s="37"/>
    </row>
    <row r="4" spans="1:6" ht="12.75" x14ac:dyDescent="0.2">
      <c r="A4" s="131" t="s">
        <v>146</v>
      </c>
      <c r="B4" s="188" t="s">
        <v>142</v>
      </c>
      <c r="C4" s="188"/>
      <c r="D4" s="188"/>
    </row>
    <row r="5" spans="1:6" ht="13.5" x14ac:dyDescent="0.2">
      <c r="A5" s="1"/>
      <c r="B5" s="1"/>
      <c r="C5" s="1"/>
      <c r="D5" s="147"/>
    </row>
    <row r="6" spans="1:6" ht="12.75" x14ac:dyDescent="0.2">
      <c r="A6" s="129" t="s">
        <v>147</v>
      </c>
      <c r="B6" s="76" t="s">
        <v>809</v>
      </c>
      <c r="C6" s="76" t="s">
        <v>810</v>
      </c>
      <c r="D6" s="76" t="s">
        <v>4</v>
      </c>
    </row>
    <row r="7" spans="1:6" ht="12.75" x14ac:dyDescent="0.2">
      <c r="A7" s="123" t="s">
        <v>148</v>
      </c>
      <c r="B7" s="122"/>
      <c r="C7" s="122"/>
      <c r="D7" s="122"/>
    </row>
    <row r="8" spans="1:6" ht="12.75" x14ac:dyDescent="0.2">
      <c r="A8" s="148" t="s">
        <v>149</v>
      </c>
      <c r="B8" s="149"/>
      <c r="C8" s="149"/>
      <c r="D8" s="150"/>
    </row>
    <row r="9" spans="1:6" ht="12.75" x14ac:dyDescent="0.2">
      <c r="A9" s="123" t="s">
        <v>150</v>
      </c>
      <c r="B9" s="122"/>
      <c r="C9" s="122"/>
      <c r="D9" s="122"/>
      <c r="F9" s="11"/>
    </row>
    <row r="10" spans="1:6" ht="12.75" x14ac:dyDescent="0.2">
      <c r="A10" s="123" t="s">
        <v>151</v>
      </c>
      <c r="B10" s="123"/>
      <c r="C10" s="123"/>
      <c r="D10" s="151"/>
    </row>
    <row r="11" spans="1:6" ht="12.75" x14ac:dyDescent="0.2">
      <c r="A11" s="123" t="s">
        <v>152</v>
      </c>
      <c r="B11" s="123"/>
      <c r="C11" s="123"/>
      <c r="D11" s="151"/>
    </row>
    <row r="12" spans="1:6" ht="12.75" x14ac:dyDescent="0.2">
      <c r="A12" s="123" t="s">
        <v>153</v>
      </c>
      <c r="B12" s="123"/>
      <c r="C12" s="123"/>
      <c r="D12" s="151"/>
    </row>
    <row r="13" spans="1:6" ht="12.75" x14ac:dyDescent="0.2">
      <c r="A13" s="123"/>
      <c r="B13" s="123"/>
      <c r="C13" s="123"/>
      <c r="D13" s="151">
        <v>0</v>
      </c>
    </row>
    <row r="14" spans="1:6" ht="12.75" x14ac:dyDescent="0.2">
      <c r="A14" s="129" t="s">
        <v>154</v>
      </c>
      <c r="B14" s="155">
        <f>SUM(B7:B13)</f>
        <v>0</v>
      </c>
      <c r="C14" s="155">
        <f t="shared" ref="C14:D14" si="0">SUM(C7:C13)</f>
        <v>0</v>
      </c>
      <c r="D14" s="155">
        <f t="shared" si="0"/>
        <v>0</v>
      </c>
    </row>
    <row r="15" spans="1:6" ht="12.75" x14ac:dyDescent="0.2">
      <c r="A15" s="123"/>
      <c r="B15" s="123"/>
      <c r="C15" s="123"/>
      <c r="D15" s="123"/>
    </row>
    <row r="16" spans="1:6" ht="12.75" x14ac:dyDescent="0.2">
      <c r="A16" s="129" t="s">
        <v>155</v>
      </c>
      <c r="B16" s="76" t="s">
        <v>809</v>
      </c>
      <c r="C16" s="76" t="s">
        <v>810</v>
      </c>
      <c r="D16" s="76" t="s">
        <v>4</v>
      </c>
    </row>
    <row r="17" spans="1:4" ht="12.75" x14ac:dyDescent="0.2">
      <c r="A17" s="123" t="s">
        <v>156</v>
      </c>
      <c r="B17" s="123"/>
      <c r="C17" s="122"/>
      <c r="D17" s="152"/>
    </row>
    <row r="18" spans="1:4" ht="12.75" x14ac:dyDescent="0.2">
      <c r="A18" s="123" t="s">
        <v>157</v>
      </c>
      <c r="B18" s="153">
        <v>53475000</v>
      </c>
      <c r="C18" s="153"/>
      <c r="D18" s="154">
        <f>B18+C18</f>
        <v>53475000</v>
      </c>
    </row>
    <row r="19" spans="1:4" ht="12.75" x14ac:dyDescent="0.2">
      <c r="A19" s="123" t="s">
        <v>158</v>
      </c>
      <c r="B19" s="122"/>
      <c r="C19" s="122"/>
      <c r="D19" s="152"/>
    </row>
    <row r="20" spans="1:4" ht="12.75" x14ac:dyDescent="0.2">
      <c r="A20" s="123"/>
      <c r="B20" s="123"/>
      <c r="C20" s="123"/>
      <c r="D20" s="152"/>
    </row>
    <row r="21" spans="1:4" ht="12.75" x14ac:dyDescent="0.2">
      <c r="A21" s="123"/>
      <c r="B21" s="123"/>
      <c r="C21" s="123"/>
      <c r="D21" s="151"/>
    </row>
    <row r="22" spans="1:4" ht="12.75" x14ac:dyDescent="0.2">
      <c r="A22" s="123"/>
      <c r="B22" s="123"/>
      <c r="C22" s="123"/>
      <c r="D22" s="151">
        <v>0</v>
      </c>
    </row>
    <row r="23" spans="1:4" ht="12.75" x14ac:dyDescent="0.2">
      <c r="A23" s="129" t="s">
        <v>139</v>
      </c>
      <c r="B23" s="155">
        <f>SUM(B18:B22)</f>
        <v>53475000</v>
      </c>
      <c r="C23" s="155">
        <f>SUM(C18:C22)</f>
        <v>0</v>
      </c>
      <c r="D23" s="155">
        <f>D17+D18+D19</f>
        <v>53475000</v>
      </c>
    </row>
    <row r="24" spans="1:4" x14ac:dyDescent="0.2">
      <c r="A24" s="33"/>
      <c r="B24" s="36"/>
      <c r="C24" s="36"/>
      <c r="D24" s="36"/>
    </row>
  </sheetData>
  <mergeCells count="2">
    <mergeCell ref="A2:D2"/>
    <mergeCell ref="B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5</vt:i4>
      </vt:variant>
    </vt:vector>
  </HeadingPairs>
  <TitlesOfParts>
    <vt:vector size="25" baseType="lpstr">
      <vt:lpstr>1. melléklet</vt:lpstr>
      <vt:lpstr>2. melléklet</vt:lpstr>
      <vt:lpstr>3. melléklet</vt:lpstr>
      <vt:lpstr>4.1 melléklet</vt:lpstr>
      <vt:lpstr>4.2 melléklet</vt:lpstr>
      <vt:lpstr>5. melléklet</vt:lpstr>
      <vt:lpstr>6.1 melléklet</vt:lpstr>
      <vt:lpstr> 6.2 melléklet</vt:lpstr>
      <vt:lpstr> 6.3 melléklet</vt:lpstr>
      <vt:lpstr> 6.4 melléklet</vt:lpstr>
      <vt:lpstr>7. melléklet</vt:lpstr>
      <vt:lpstr>8. melléklet</vt:lpstr>
      <vt:lpstr>9.1 melléklet</vt:lpstr>
      <vt:lpstr>9.2 melléklet</vt:lpstr>
      <vt:lpstr>9.3 melléklet</vt:lpstr>
      <vt:lpstr> 9.4 melléklet</vt:lpstr>
      <vt:lpstr>9.5 melléklet</vt:lpstr>
      <vt:lpstr>9.6 melléklet</vt:lpstr>
      <vt:lpstr>9.7 melléklet</vt:lpstr>
      <vt:lpstr>9.8 melléklet</vt:lpstr>
      <vt:lpstr>'1. melléklet'!Nyomtatási_cím</vt:lpstr>
      <vt:lpstr>'1. melléklet'!Nyomtatási_terület</vt:lpstr>
      <vt:lpstr>'2. melléklet'!Nyomtatási_terület</vt:lpstr>
      <vt:lpstr>'4.1 melléklet'!Nyomtatási_terület</vt:lpstr>
      <vt:lpstr>'7.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Harsányiné Farkas Judit</cp:lastModifiedBy>
  <cp:lastPrinted>2020-02-06T09:51:05Z</cp:lastPrinted>
  <dcterms:created xsi:type="dcterms:W3CDTF">2018-12-03T11:00:00Z</dcterms:created>
  <dcterms:modified xsi:type="dcterms:W3CDTF">2020-02-20T08:51:28Z</dcterms:modified>
</cp:coreProperties>
</file>