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0" windowWidth="15960" windowHeight="10720"/>
  </bookViews>
  <sheets>
    <sheet name="Ktgv." sheetId="1" r:id="rId1"/>
    <sheet name="Ktgv. összefoglaló" sheetId="2" r:id="rId2"/>
    <sheet name="Tám.szabályok" sheetId="3" r:id="rId3"/>
    <sheet name="Munka1" sheetId="4" r:id="rId4"/>
  </sheets>
  <calcPr calcId="125725"/>
</workbook>
</file>

<file path=xl/calcChain.xml><?xml version="1.0" encoding="utf-8"?>
<calcChain xmlns="http://schemas.openxmlformats.org/spreadsheetml/2006/main">
  <c r="E7" i="1"/>
  <c r="F7"/>
  <c r="H7" s="1"/>
  <c r="E8"/>
  <c r="F8" s="1"/>
  <c r="E9"/>
  <c r="F9"/>
  <c r="H9" s="1"/>
  <c r="E10"/>
  <c r="F10" s="1"/>
  <c r="E11"/>
  <c r="F11"/>
  <c r="H11" s="1"/>
  <c r="E12"/>
  <c r="F12" s="1"/>
  <c r="E13"/>
  <c r="F13"/>
  <c r="H13" s="1"/>
  <c r="E14"/>
  <c r="F14" s="1"/>
  <c r="E15"/>
  <c r="F15"/>
  <c r="H15" s="1"/>
  <c r="E16"/>
  <c r="F16" s="1"/>
  <c r="H16" s="1"/>
  <c r="E17"/>
  <c r="F17"/>
  <c r="H17" s="1"/>
  <c r="E18"/>
  <c r="F18" s="1"/>
  <c r="H18" s="1"/>
  <c r="E19"/>
  <c r="F19"/>
  <c r="H19" s="1"/>
  <c r="E20"/>
  <c r="F20" s="1"/>
  <c r="H20" s="1"/>
  <c r="E21"/>
  <c r="F21"/>
  <c r="H21" s="1"/>
  <c r="E22"/>
  <c r="F22" s="1"/>
  <c r="H22" s="1"/>
  <c r="E23"/>
  <c r="F23"/>
  <c r="H23" s="1"/>
  <c r="E24"/>
  <c r="F24" s="1"/>
  <c r="H24" s="1"/>
  <c r="E25"/>
  <c r="F25"/>
  <c r="H25" s="1"/>
  <c r="E26"/>
  <c r="F26" s="1"/>
  <c r="H26" s="1"/>
  <c r="E27"/>
  <c r="F27"/>
  <c r="H27" s="1"/>
  <c r="E28"/>
  <c r="F28" s="1"/>
  <c r="H28" s="1"/>
  <c r="E29"/>
  <c r="F29"/>
  <c r="H29" s="1"/>
  <c r="E30"/>
  <c r="F30" s="1"/>
  <c r="H30" s="1"/>
  <c r="E31"/>
  <c r="F31"/>
  <c r="H31" s="1"/>
  <c r="E32"/>
  <c r="F32" s="1"/>
  <c r="H32" s="1"/>
  <c r="E33"/>
  <c r="F33"/>
  <c r="H33" s="1"/>
  <c r="E34"/>
  <c r="F34" s="1"/>
  <c r="H34" s="1"/>
  <c r="E35"/>
  <c r="F35"/>
  <c r="H35" s="1"/>
  <c r="E36"/>
  <c r="F36" s="1"/>
  <c r="H36" s="1"/>
  <c r="E37"/>
  <c r="F37"/>
  <c r="H37" s="1"/>
  <c r="E38"/>
  <c r="F38" s="1"/>
  <c r="H38" s="1"/>
  <c r="E39"/>
  <c r="F39"/>
  <c r="H39" s="1"/>
  <c r="D40"/>
  <c r="E40" s="1"/>
  <c r="E41"/>
  <c r="F41" s="1"/>
  <c r="E42"/>
  <c r="F42"/>
  <c r="H42" s="1"/>
  <c r="E43"/>
  <c r="F43" s="1"/>
  <c r="E44"/>
  <c r="F44"/>
  <c r="H44" s="1"/>
  <c r="E45"/>
  <c r="F45" s="1"/>
  <c r="E46"/>
  <c r="F46"/>
  <c r="H46" s="1"/>
  <c r="E47"/>
  <c r="F47" s="1"/>
  <c r="E48"/>
  <c r="F48"/>
  <c r="H48" s="1"/>
  <c r="E49"/>
  <c r="F49" s="1"/>
  <c r="H49" s="1"/>
  <c r="E50"/>
  <c r="F50"/>
  <c r="H50" s="1"/>
  <c r="E51"/>
  <c r="F51" s="1"/>
  <c r="H51" s="1"/>
  <c r="E52"/>
  <c r="F52"/>
  <c r="H52" s="1"/>
  <c r="E53"/>
  <c r="F53" s="1"/>
  <c r="H53" s="1"/>
  <c r="E54"/>
  <c r="F54"/>
  <c r="H54" s="1"/>
  <c r="D55"/>
  <c r="E55"/>
  <c r="D56"/>
  <c r="D57"/>
  <c r="E57"/>
  <c r="D58"/>
  <c r="E58"/>
  <c r="D59"/>
  <c r="E59"/>
  <c r="D60"/>
  <c r="E60"/>
  <c r="D61"/>
  <c r="E61"/>
  <c r="D62"/>
  <c r="E62"/>
  <c r="D63"/>
  <c r="E64"/>
  <c r="F64" s="1"/>
  <c r="H64" s="1"/>
  <c r="D6" i="3" s="1"/>
  <c r="E65" i="1"/>
  <c r="F65"/>
  <c r="H65" s="1"/>
  <c r="E66"/>
  <c r="F66" s="1"/>
  <c r="H66" s="1"/>
  <c r="E67"/>
  <c r="F67"/>
  <c r="H67" s="1"/>
  <c r="E68"/>
  <c r="F68" s="1"/>
  <c r="H68" s="1"/>
  <c r="I23" i="2"/>
  <c r="H23"/>
  <c r="G23"/>
  <c r="F23"/>
  <c r="E23"/>
  <c r="D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23" s="1"/>
  <c r="H47" i="1" l="1"/>
  <c r="F55"/>
  <c r="H55" s="1"/>
  <c r="H43"/>
  <c r="F59"/>
  <c r="H59" s="1"/>
  <c r="F40"/>
  <c r="H40" s="1"/>
  <c r="E56"/>
  <c r="E63"/>
  <c r="H12"/>
  <c r="F60"/>
  <c r="H60" s="1"/>
  <c r="H8"/>
  <c r="F56"/>
  <c r="H56" s="1"/>
  <c r="F63"/>
  <c r="H45"/>
  <c r="F61"/>
  <c r="H61" s="1"/>
  <c r="H41"/>
  <c r="F57"/>
  <c r="H57" s="1"/>
  <c r="H14"/>
  <c r="F62"/>
  <c r="H62" s="1"/>
  <c r="H10"/>
  <c r="F58"/>
  <c r="H58" s="1"/>
  <c r="H63"/>
  <c r="D7" i="3"/>
  <c r="D9"/>
  <c r="D8"/>
  <c r="D10"/>
  <c r="J10" s="1"/>
  <c r="D4"/>
  <c r="D69" i="1"/>
  <c r="E69" l="1"/>
  <c r="F4" i="3"/>
  <c r="J4" s="1"/>
  <c r="F69" i="1"/>
  <c r="D5" i="3" l="1"/>
  <c r="H69" i="1"/>
  <c r="F5" i="3" l="1"/>
  <c r="J5" s="1"/>
  <c r="E4"/>
  <c r="I4" s="1"/>
  <c r="E7"/>
  <c r="I7" s="1"/>
  <c r="E9"/>
  <c r="I9" s="1"/>
  <c r="E8"/>
  <c r="I8" s="1"/>
  <c r="E10"/>
  <c r="I10" s="1"/>
  <c r="E6"/>
  <c r="I6" s="1"/>
</calcChain>
</file>

<file path=xl/sharedStrings.xml><?xml version="1.0" encoding="utf-8"?>
<sst xmlns="http://schemas.openxmlformats.org/spreadsheetml/2006/main" count="154" uniqueCount="103">
  <si>
    <t>Önkormányzati tulajdonú belterületi utak szilárd burkolattal történő kiépítésének, felújításának és korszerűsítésének támogatása gazdaságfejlesztési céllal Pest megye területén</t>
  </si>
  <si>
    <t>A beruházás teljes költségvetésének bemutatása</t>
  </si>
  <si>
    <t>A</t>
  </si>
  <si>
    <t>B</t>
  </si>
  <si>
    <t>C (= A+B)</t>
  </si>
  <si>
    <t xml:space="preserve">D </t>
  </si>
  <si>
    <t>E (=C-D)</t>
  </si>
  <si>
    <t>Költségkategória</t>
  </si>
  <si>
    <t>Költségtétel megnevezése</t>
  </si>
  <si>
    <t xml:space="preserve">nettó ár </t>
  </si>
  <si>
    <t>ÁFA</t>
  </si>
  <si>
    <t>bruttó ár</t>
  </si>
  <si>
    <t>Levonható ÁFA</t>
  </si>
  <si>
    <t>Elszámolható költség</t>
  </si>
  <si>
    <t>1. Építési tevékenység Magtártér utca</t>
  </si>
  <si>
    <t>Önkormányzati tulajdonú belterületi utak szilárd burkolattal történő kiépítése, felújítása, korszerűsítése</t>
  </si>
  <si>
    <t>Az út műtárgyainak felújítása, korszerűsítése, a csapadékelvezetés költsége</t>
  </si>
  <si>
    <t>Az út tartozékainak felújítása, korszerűsítése kapcsán jelzőtáblák, jelzőlámpák telepítése, cseréje</t>
  </si>
  <si>
    <t>Forgalomtechnikai létesítmények és közlekedésbiztonsági elemek</t>
  </si>
  <si>
    <t>Közterület rendezés, zöldfelület létesítése</t>
  </si>
  <si>
    <t>Autóbusz fordulók kialakítása</t>
  </si>
  <si>
    <t>Közvilágítás kiépítés</t>
  </si>
  <si>
    <t>Eszközbeszerzés költségei, amennyiben az az eszköz az út tartozékának minősül</t>
  </si>
  <si>
    <t>1. Építési tevékenység Mártírok útja</t>
  </si>
  <si>
    <t>Az út tartozékainak felújítása, korszerűsítése kapcsán például  jelzőtáblák, jelzőlámpák telepítése, cseréje</t>
  </si>
  <si>
    <t>1. Építési tevékenység Vörösmarty utca</t>
  </si>
  <si>
    <t>1. Építési tevékenység Juhász Gyula utca</t>
  </si>
  <si>
    <t>1. Építési tevékenység Alföldi utca</t>
  </si>
  <si>
    <t>1. Építési tevékenység … utca</t>
  </si>
  <si>
    <t>Az út tartozékainak felújítása, korszerűsítése kapcsán például jelzőtáblák, jelzőlámpák telepítése, cseréje</t>
  </si>
  <si>
    <t>Építési tevékenység - utcák mindösszesen</t>
  </si>
  <si>
    <t>Eszközbeszerzés költségei, amennyiben az az eszköz az út tartozékának minősü</t>
  </si>
  <si>
    <t>Építési tevékenység összesen:</t>
  </si>
  <si>
    <t xml:space="preserve">2. Projektelőkészítési, tervezési költségek </t>
  </si>
  <si>
    <t>Pályázati dokumentáció összeállítása, műszaki tervdokumentációk, tervezési és engedélyezési költségek, hatósági eljárások költségei</t>
  </si>
  <si>
    <t>3. Közbeszerzési eljárások költségei</t>
  </si>
  <si>
    <t>Közbeszerzési dokumentáció összeállítása, Közbeszerzési tanácsadó költsége, Közbeszerzési eljárás költsége</t>
  </si>
  <si>
    <t>4. Műszaki ellenőri szolgáltatás költségei</t>
  </si>
  <si>
    <t>Műszaki ellenőri szolgáltatás költsége, kapcsolódó hatósági díjak</t>
  </si>
  <si>
    <t>5. Projektmenedzsment költsége</t>
  </si>
  <si>
    <t>Személyi jellegű költségek, utazási költségek, kapcsolódó iroda-, eszköz és immatjavak bérleti költsége, kapcsolódó anyag és kisértékű eszköz költsége, szakértői díjak</t>
  </si>
  <si>
    <t xml:space="preserve">6. Tájékoztatás, nyilvánosság költségei </t>
  </si>
  <si>
    <t>Tájékoztató táblák elkészítettése és kihelyezése, sajtómegjelenések költsége, nyitó- és zárórendezvény költsége</t>
  </si>
  <si>
    <t>Mindösszesen:</t>
  </si>
  <si>
    <t>Költségvetés összefoglaló tábla</t>
  </si>
  <si>
    <t>Támogatható tevékenység</t>
  </si>
  <si>
    <t>A konkrét tevékenység menevezése, leírása (mit, hol)</t>
  </si>
  <si>
    <t>I. Projekt előkészítés költségei 
(Ft)</t>
  </si>
  <si>
    <t>II. Beruházáshoz kapcsolódó költségek
(Ft)</t>
  </si>
  <si>
    <t>III. Szakmai megvalósítás, szolgáltatás költsége
(Ft)</t>
  </si>
  <si>
    <t>IV. Projektme-nedzsment
(Ft)</t>
  </si>
  <si>
    <t>Le nem
 vonható ÁFA
(Ft)</t>
  </si>
  <si>
    <t>V. Adók és közterheik
(Ft)</t>
  </si>
  <si>
    <t>VI. Tartalék
(Ft)</t>
  </si>
  <si>
    <t>Összesen
(Ft)</t>
  </si>
  <si>
    <t>3.1.1 A) a) Intézmény/szolgáltatás infrastrukturális fejlesztése, bővítés, átalakítás, felújítás (beleértve az épületgépészetet, a főzőkonyha vagy a melegítőkonyha fejlesztését is)</t>
  </si>
  <si>
    <t>3.1.1 A) b) Intézmény/szolgáltatás infrastrukturális fejlesztése, férőhelyek bővítése</t>
  </si>
  <si>
    <t>3.1.1 A) c) Intézmény/szolgáltatás infrastrukturális fejlesztése, új telephely/szolgáltatás létesítése</t>
  </si>
  <si>
    <t>3.1.1 A) d) Intézmény/szolgáltatás infrastrukturális fejlesztése,új építés, ingatlankiváltás</t>
  </si>
  <si>
    <t>3.1.1 A) e) Intézmény/szolgáltatás infrastrukturális fejlesztése, udvar, játszóudvar felújítása (pl.: kerékpártároló/babakocsi tároló létesítése; kerítés építése, javítása; zöldterület-fejlesztése, növelése; ivókút építése)</t>
  </si>
  <si>
    <t>3.1.1 A) f) Intézmény/szolgáltatás infrastrukturális fejlesztése, bezárt telephely újranyitása</t>
  </si>
  <si>
    <t>3.1.1 A) g) Intézmény/szolgáltatás infrastrukturális fejlesztése, szocializációt, mozgásfejlesztést, fejlesztést segítő helyiségek, szabadidős programoknak lehetőséget biztosító terek fejlesztése</t>
  </si>
  <si>
    <t>3.1.1 B) a) Eszközbeszerzés, a bútorok és egyéb berendezési tárgyak (pl.: konyhai berendezések; udvari játékok; utcabútorok; játéktároló), eszközök (pl.: konyhai eszközök; fejlesztő eszközök) beszerzését közvetlenül a szolgáltatáshoz kapcsolódóan</t>
  </si>
  <si>
    <t>3.1.1 B) b) Eszközbeszerzés, az informatikai eszközök, berendezések, IKT-eszközök, vezeték nélküli (ún. wireless) technológiák beszerzését</t>
  </si>
  <si>
    <t>3.1.2 a) tanmedence felújítása, bővítése</t>
  </si>
  <si>
    <t>3.1.2 b) gyermekpancsoló, szabadtéri zuhany létesítése, fejlesztése</t>
  </si>
  <si>
    <t>3.1.2 c) a hatályos jogszabályokban minimálisan előírt számú parkoló-férőhely és akadálymentes parkoló-férőhely fejlesztése. Indokolt esetben a hatályos jogszabályokban minimálisan előírt szám feletti parkoló-férőhely és akadálymentes parkoló-férőhely létesítése is támogatható, melyet a megalapozó dokumentumban szükséges bemutatni</t>
  </si>
  <si>
    <t>3.1.2 d) a bölcsőde alapfeladatain túli szolgáltatás (kizárólag játszócsoport és időszakos gyermekfelügyelet)</t>
  </si>
  <si>
    <t>3.1.2 a) járműbeszerzés (legfeljebb 15 fős kisbusz beszerzése, kizárólag társulás esetében és bölcsődei férőhelybővítéshez kapcsolódóan)</t>
  </si>
  <si>
    <t>3.1.2 b) megújuló energiaforrások alkalmazása</t>
  </si>
  <si>
    <t>3.1.3 e) akadálymentesítés</t>
  </si>
  <si>
    <t>3.1.3 f) szórt azbeszt mentesítése</t>
  </si>
  <si>
    <t>3.1.3 g) energiahatékonysági intézkedések</t>
  </si>
  <si>
    <t>3.1.3 h) nyilvánosság biztosítása</t>
  </si>
  <si>
    <t>Összesen:</t>
  </si>
  <si>
    <t>Elszámolható költségek belső korlátai</t>
  </si>
  <si>
    <t>Tevékenység kategóriák</t>
  </si>
  <si>
    <t>Költségtípus</t>
  </si>
  <si>
    <t>Költségek
 (Ft)</t>
  </si>
  <si>
    <t>Belső arányok
(%)</t>
  </si>
  <si>
    <t>Belső arány az építési tevékenységeken belül (%)</t>
  </si>
  <si>
    <t>Korlát az összes elszámolható költségre vetítve (%)</t>
  </si>
  <si>
    <t>Korlát ellenőrzése</t>
  </si>
  <si>
    <t>I. Főtevékenység
(Építési tevékenység)</t>
  </si>
  <si>
    <t>Önkormányzati tulajdonú belterületi utak szilárd burkolattal történő kiépítése, felújítása, korszerűsítése (5.1.1 - önállóan támogatható költségek)</t>
  </si>
  <si>
    <t>építési tevékenységeken belül:
minimum 80%</t>
  </si>
  <si>
    <t>minimum 90%</t>
  </si>
  <si>
    <t xml:space="preserve">Csapadékvíz elvezetés műtárgyainak, út műtárgyainak út tartozákok, forgalomtechnikai létesítmények megépítése, közterület-rendezés és -revitalizáció, zöldterület kiépítése, felújítása, fejlesztése (5.1.2 - önállóan nem támogatható költségek) </t>
  </si>
  <si>
    <t>építési tevékenységeken belül:
maximum 20%</t>
  </si>
  <si>
    <t>II. Projektelőkészítés, tervezés</t>
  </si>
  <si>
    <t>Pályázati dokumentáció összeállítása, műszaki és kivitelezési tervek elkészítése, engedélyezési költségek, hatósági eljárások költségei</t>
  </si>
  <si>
    <t>Nem releváns</t>
  </si>
  <si>
    <t>maximum 5%</t>
  </si>
  <si>
    <t>III. Közbeszerzési eljárások költségei</t>
  </si>
  <si>
    <t>maximum 1%</t>
  </si>
  <si>
    <t>IV. Műszaki ellenőri szolgáltatások</t>
  </si>
  <si>
    <t>Műszaki ellenőri szolgáltatás költsége, hatósági díjak</t>
  </si>
  <si>
    <t>V. Projektmenedzsment</t>
  </si>
  <si>
    <t>Személyi jellegű költségek, utazási költségek, kapcsolódó iroda-, eszköz és immatjavak bérleti költsége, kapcsolódó anyag és kis értékű eszköz költsége, szakértői díjak</t>
  </si>
  <si>
    <t>maximum 2,5%</t>
  </si>
  <si>
    <t>VI. Tájékoztatás, nyilvánosság</t>
  </si>
  <si>
    <t>Tájékoztató táblák elkészítettése és kihelyezése, sajtó-megjelenések költsége, nyitó- és zárórendezvény költsége</t>
  </si>
  <si>
    <t xml:space="preserve">maximum 0,5 % vagy 400. 000 Ft közül a kisebb érték </t>
  </si>
</sst>
</file>

<file path=xl/styles.xml><?xml version="1.0" encoding="utf-8"?>
<styleSheet xmlns="http://schemas.openxmlformats.org/spreadsheetml/2006/main">
  <numFmts count="3">
    <numFmt numFmtId="164" formatCode="#,##0&quot; Ft&quot;"/>
    <numFmt numFmtId="165" formatCode="&quot; &quot;* #,##0&quot; &quot;[$Ft-40E]&quot; &quot;;&quot;-&quot;* #,##0&quot; &quot;[$Ft-40E]&quot; &quot;;&quot; &quot;* &quot;-&quot;??&quot; &quot;[$Ft-40E]&quot; &quot;"/>
    <numFmt numFmtId="166" formatCode="0.0%"/>
  </numFmts>
  <fonts count="12">
    <font>
      <sz val="11"/>
      <color indexed="8"/>
      <name val="Calibri"/>
    </font>
    <font>
      <b/>
      <sz val="16"/>
      <color indexed="8"/>
      <name val="Calibri"/>
    </font>
    <font>
      <b/>
      <sz val="14"/>
      <color indexed="8"/>
      <name val="Calibri"/>
    </font>
    <font>
      <sz val="14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10"/>
      <color indexed="8"/>
      <name val="Arial"/>
    </font>
    <font>
      <sz val="9"/>
      <color indexed="8"/>
      <name val="Calibri"/>
    </font>
    <font>
      <b/>
      <sz val="10"/>
      <color indexed="15"/>
      <name val="Arial"/>
    </font>
    <font>
      <b/>
      <sz val="10"/>
      <color indexed="8"/>
      <name val="Calibri"/>
    </font>
    <font>
      <sz val="10"/>
      <color indexed="8"/>
      <name val="Calibri"/>
    </font>
    <font>
      <sz val="10"/>
      <color indexed="15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3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thin">
        <color indexed="9"/>
      </left>
      <right style="medium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" fontId="0" fillId="0" borderId="1" xfId="0" applyNumberFormat="1" applyFont="1" applyBorder="1" applyAlignment="1"/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0" fillId="0" borderId="7" xfId="0" applyFont="1" applyBorder="1" applyAlignment="1"/>
    <xf numFmtId="49" fontId="1" fillId="3" borderId="4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wrapText="1"/>
    </xf>
    <xf numFmtId="164" fontId="3" fillId="2" borderId="9" xfId="0" applyNumberFormat="1" applyFont="1" applyFill="1" applyBorder="1" applyAlignment="1">
      <alignment wrapText="1"/>
    </xf>
    <xf numFmtId="164" fontId="3" fillId="2" borderId="10" xfId="0" applyNumberFormat="1" applyFont="1" applyFill="1" applyBorder="1" applyAlignment="1">
      <alignment wrapText="1"/>
    </xf>
    <xf numFmtId="49" fontId="3" fillId="2" borderId="12" xfId="0" applyNumberFormat="1" applyFont="1" applyFill="1" applyBorder="1" applyAlignment="1">
      <alignment wrapText="1"/>
    </xf>
    <xf numFmtId="164" fontId="3" fillId="2" borderId="12" xfId="0" applyNumberFormat="1" applyFont="1" applyFill="1" applyBorder="1" applyAlignment="1">
      <alignment wrapText="1"/>
    </xf>
    <xf numFmtId="164" fontId="3" fillId="2" borderId="13" xfId="0" applyNumberFormat="1" applyFont="1" applyFill="1" applyBorder="1" applyAlignment="1">
      <alignment wrapText="1"/>
    </xf>
    <xf numFmtId="0" fontId="0" fillId="0" borderId="15" xfId="0" applyFont="1" applyBorder="1" applyAlignment="1"/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0" fillId="0" borderId="18" xfId="0" applyFont="1" applyBorder="1" applyAlignment="1"/>
    <xf numFmtId="49" fontId="2" fillId="3" borderId="4" xfId="0" applyNumberFormat="1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wrapText="1"/>
    </xf>
    <xf numFmtId="164" fontId="2" fillId="3" borderId="19" xfId="0" applyNumberFormat="1" applyFont="1" applyFill="1" applyBorder="1" applyAlignment="1">
      <alignment wrapText="1"/>
    </xf>
    <xf numFmtId="0" fontId="4" fillId="3" borderId="19" xfId="0" applyFont="1" applyFill="1" applyBorder="1" applyAlignment="1"/>
    <xf numFmtId="164" fontId="2" fillId="3" borderId="20" xfId="0" applyNumberFormat="1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164" fontId="3" fillId="2" borderId="5" xfId="0" applyNumberFormat="1" applyFont="1" applyFill="1" applyBorder="1" applyAlignment="1">
      <alignment wrapText="1"/>
    </xf>
    <xf numFmtId="0" fontId="0" fillId="0" borderId="5" xfId="0" applyFont="1" applyBorder="1" applyAlignment="1"/>
    <xf numFmtId="164" fontId="3" fillId="2" borderId="6" xfId="0" applyNumberFormat="1" applyFont="1" applyFill="1" applyBorder="1" applyAlignment="1">
      <alignment wrapText="1"/>
    </xf>
    <xf numFmtId="49" fontId="3" fillId="2" borderId="5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164" fontId="1" fillId="4" borderId="5" xfId="0" applyNumberFormat="1" applyFont="1" applyFill="1" applyBorder="1" applyAlignment="1"/>
    <xf numFmtId="0" fontId="0" fillId="4" borderId="5" xfId="0" applyFont="1" applyFill="1" applyBorder="1" applyAlignment="1"/>
    <xf numFmtId="0" fontId="0" fillId="0" borderId="23" xfId="0" applyFont="1" applyBorder="1" applyAlignment="1"/>
    <xf numFmtId="164" fontId="0" fillId="0" borderId="1" xfId="0" applyNumberFormat="1" applyFont="1" applyBorder="1" applyAlignment="1"/>
    <xf numFmtId="0" fontId="0" fillId="0" borderId="0" xfId="0" applyNumberFormat="1" applyFont="1" applyAlignment="1"/>
    <xf numFmtId="49" fontId="2" fillId="0" borderId="2" xfId="0" applyNumberFormat="1" applyFont="1" applyBorder="1" applyAlignment="1"/>
    <xf numFmtId="49" fontId="6" fillId="6" borderId="25" xfId="0" applyNumberFormat="1" applyFont="1" applyFill="1" applyBorder="1" applyAlignment="1">
      <alignment vertical="center" wrapText="1"/>
    </xf>
    <xf numFmtId="1" fontId="7" fillId="6" borderId="25" xfId="0" applyNumberFormat="1" applyFont="1" applyFill="1" applyBorder="1" applyAlignment="1">
      <alignment vertical="center" wrapText="1"/>
    </xf>
    <xf numFmtId="1" fontId="7" fillId="6" borderId="25" xfId="0" applyNumberFormat="1" applyFont="1" applyFill="1" applyBorder="1" applyAlignment="1"/>
    <xf numFmtId="1" fontId="5" fillId="5" borderId="25" xfId="0" applyNumberFormat="1" applyFont="1" applyFill="1" applyBorder="1" applyAlignment="1"/>
    <xf numFmtId="49" fontId="6" fillId="6" borderId="25" xfId="0" applyNumberFormat="1" applyFont="1" applyFill="1" applyBorder="1" applyAlignment="1">
      <alignment horizontal="left" vertical="center" wrapText="1"/>
    </xf>
    <xf numFmtId="0" fontId="0" fillId="0" borderId="28" xfId="0" applyFont="1" applyBorder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0" borderId="29" xfId="0" applyFont="1" applyBorder="1" applyAlignment="1"/>
    <xf numFmtId="0" fontId="2" fillId="2" borderId="2" xfId="0" applyFont="1" applyFill="1" applyBorder="1" applyAlignment="1">
      <alignment horizontal="left" vertical="center" wrapText="1"/>
    </xf>
    <xf numFmtId="0" fontId="0" fillId="0" borderId="31" xfId="0" applyFont="1" applyBorder="1" applyAlignment="1"/>
    <xf numFmtId="0" fontId="0" fillId="0" borderId="32" xfId="0" applyFont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49" fontId="9" fillId="3" borderId="12" xfId="0" applyNumberFormat="1" applyFont="1" applyFill="1" applyBorder="1" applyAlignment="1">
      <alignment horizontal="left" vertical="center"/>
    </xf>
    <xf numFmtId="49" fontId="9" fillId="3" borderId="12" xfId="0" applyNumberFormat="1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25" xfId="0" applyNumberFormat="1" applyFont="1" applyFill="1" applyBorder="1" applyAlignment="1">
      <alignment horizontal="center" vertical="center" wrapText="1"/>
    </xf>
    <xf numFmtId="49" fontId="10" fillId="7" borderId="36" xfId="0" applyNumberFormat="1" applyFont="1" applyFill="1" applyBorder="1" applyAlignment="1">
      <alignment vertical="center" wrapText="1"/>
    </xf>
    <xf numFmtId="165" fontId="10" fillId="2" borderId="36" xfId="0" applyNumberFormat="1" applyFont="1" applyFill="1" applyBorder="1" applyAlignment="1">
      <alignment horizontal="right" vertical="center" wrapText="1"/>
    </xf>
    <xf numFmtId="10" fontId="10" fillId="2" borderId="25" xfId="0" applyNumberFormat="1" applyFont="1" applyFill="1" applyBorder="1" applyAlignment="1">
      <alignment horizontal="center" vertical="center" wrapText="1"/>
    </xf>
    <xf numFmtId="49" fontId="10" fillId="2" borderId="25" xfId="0" applyNumberFormat="1" applyFont="1" applyFill="1" applyBorder="1" applyAlignment="1">
      <alignment horizontal="center" vertical="center" wrapText="1"/>
    </xf>
    <xf numFmtId="49" fontId="11" fillId="2" borderId="25" xfId="0" applyNumberFormat="1" applyFont="1" applyFill="1" applyBorder="1" applyAlignment="1">
      <alignment horizontal="center" vertical="center" wrapText="1"/>
    </xf>
    <xf numFmtId="49" fontId="10" fillId="7" borderId="25" xfId="0" applyNumberFormat="1" applyFont="1" applyFill="1" applyBorder="1" applyAlignment="1">
      <alignment vertical="center" wrapText="1"/>
    </xf>
    <xf numFmtId="165" fontId="10" fillId="2" borderId="25" xfId="0" applyNumberFormat="1" applyFont="1" applyFill="1" applyBorder="1" applyAlignment="1">
      <alignment horizontal="right" vertical="center" wrapText="1"/>
    </xf>
    <xf numFmtId="49" fontId="9" fillId="7" borderId="25" xfId="0" applyNumberFormat="1" applyFont="1" applyFill="1" applyBorder="1" applyAlignment="1">
      <alignment vertical="center" wrapText="1"/>
    </xf>
    <xf numFmtId="49" fontId="10" fillId="3" borderId="2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49" fontId="2" fillId="3" borderId="8" xfId="0" applyNumberFormat="1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49" fontId="2" fillId="3" borderId="14" xfId="0" applyNumberFormat="1" applyFont="1" applyFill="1" applyBorder="1" applyAlignment="1">
      <alignment horizontal="left" vertical="center" wrapText="1"/>
    </xf>
    <xf numFmtId="49" fontId="1" fillId="4" borderId="21" xfId="0" applyNumberFormat="1" applyFont="1" applyFill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5" fillId="5" borderId="25" xfId="0" applyNumberFormat="1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49" fontId="5" fillId="5" borderId="24" xfId="0" applyNumberFormat="1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49" fontId="5" fillId="5" borderId="21" xfId="0" applyNumberFormat="1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11" fillId="2" borderId="21" xfId="0" applyNumberFormat="1" applyFont="1" applyFill="1" applyBorder="1" applyAlignment="1">
      <alignment horizontal="center" vertical="center" wrapText="1"/>
    </xf>
    <xf numFmtId="9" fontId="11" fillId="2" borderId="27" xfId="0" applyNumberFormat="1" applyFont="1" applyFill="1" applyBorder="1" applyAlignment="1">
      <alignment horizontal="center" vertical="center" wrapText="1"/>
    </xf>
    <xf numFmtId="49" fontId="9" fillId="7" borderId="35" xfId="0" applyNumberFormat="1" applyFont="1" applyFill="1" applyBorder="1" applyAlignment="1">
      <alignment vertical="center" wrapText="1"/>
    </xf>
    <xf numFmtId="0" fontId="9" fillId="7" borderId="26" xfId="0" applyFont="1" applyFill="1" applyBorder="1" applyAlignment="1">
      <alignment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9" fontId="10" fillId="2" borderId="27" xfId="0" applyNumberFormat="1" applyFont="1" applyFill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49" fontId="9" fillId="3" borderId="21" xfId="0" applyNumberFormat="1" applyFont="1" applyFill="1" applyBorder="1" applyAlignment="1">
      <alignment horizontal="center" vertical="center" wrapText="1"/>
    </xf>
    <xf numFmtId="9" fontId="9" fillId="3" borderId="27" xfId="0" applyNumberFormat="1" applyFont="1" applyFill="1" applyBorder="1" applyAlignment="1">
      <alignment horizontal="center" vertical="center" wrapText="1"/>
    </xf>
    <xf numFmtId="49" fontId="11" fillId="2" borderId="24" xfId="0" applyNumberFormat="1" applyFont="1" applyFill="1" applyBorder="1" applyAlignment="1">
      <alignment horizontal="center" vertical="center" wrapText="1"/>
    </xf>
    <xf numFmtId="9" fontId="11" fillId="2" borderId="26" xfId="0" applyNumberFormat="1" applyFont="1" applyFill="1" applyBorder="1" applyAlignment="1">
      <alignment horizontal="center" vertical="center" wrapText="1"/>
    </xf>
    <xf numFmtId="10" fontId="10" fillId="2" borderId="35" xfId="0" applyNumberFormat="1" applyFont="1" applyFill="1" applyBorder="1" applyAlignment="1">
      <alignment horizontal="center" vertical="center" wrapText="1"/>
    </xf>
    <xf numFmtId="10" fontId="10" fillId="2" borderId="26" xfId="0" applyNumberFormat="1" applyFont="1" applyFill="1" applyBorder="1" applyAlignment="1">
      <alignment horizontal="center" vertical="center" wrapText="1"/>
    </xf>
    <xf numFmtId="166" fontId="10" fillId="2" borderId="27" xfId="0" applyNumberFormat="1" applyFont="1" applyFill="1" applyBorder="1" applyAlignment="1">
      <alignment horizontal="center" vertical="center" wrapText="1"/>
    </xf>
    <xf numFmtId="49" fontId="4" fillId="2" borderId="37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D8D8D8"/>
      <rgbColor rgb="FFBFBFBF"/>
      <rgbColor rgb="FFD2DAE4"/>
      <rgbColor rgb="FFDBE5F1"/>
      <rgbColor rgb="FFFF0000"/>
      <rgbColor rgb="FFF2F2F2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-té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é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é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9"/>
  <sheetViews>
    <sheetView showGridLines="0" tabSelected="1" zoomScale="75" zoomScaleNormal="75" workbookViewId="0">
      <selection activeCell="B67" sqref="B67"/>
    </sheetView>
  </sheetViews>
  <sheetFormatPr defaultColWidth="8.81640625" defaultRowHeight="15" customHeight="1"/>
  <cols>
    <col min="1" max="1" width="8.81640625" style="1" customWidth="1"/>
    <col min="2" max="2" width="31.81640625" style="1" customWidth="1"/>
    <col min="3" max="3" width="37.6328125" style="1" customWidth="1"/>
    <col min="4" max="4" width="19.453125" style="1" customWidth="1"/>
    <col min="5" max="5" width="25.1796875" style="1" customWidth="1"/>
    <col min="6" max="6" width="23" style="1" customWidth="1"/>
    <col min="7" max="7" width="21.6328125" style="1" customWidth="1"/>
    <col min="8" max="8" width="27.453125" style="1" customWidth="1"/>
    <col min="9" max="9" width="17.6328125" style="1" customWidth="1"/>
    <col min="10" max="10" width="17.453125" style="1" customWidth="1"/>
    <col min="11" max="11" width="14.6328125" style="1" customWidth="1"/>
    <col min="12" max="12" width="17.81640625" style="1" customWidth="1"/>
    <col min="13" max="13" width="18" style="1" customWidth="1"/>
    <col min="14" max="14" width="14.6328125" style="1" customWidth="1"/>
    <col min="15" max="15" width="15.453125" style="1" customWidth="1"/>
    <col min="16" max="16" width="13.81640625" style="1" customWidth="1"/>
    <col min="17" max="17" width="12.453125" style="1" customWidth="1"/>
    <col min="18" max="19" width="9.1796875" style="1" customWidth="1"/>
    <col min="20" max="20" width="15.36328125" style="1" customWidth="1"/>
    <col min="21" max="22" width="9.1796875" style="1" customWidth="1"/>
    <col min="23" max="256" width="8.81640625" style="1" customWidth="1"/>
  </cols>
  <sheetData>
    <row r="1" spans="1:22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4.25" customHeight="1">
      <c r="A2" s="2"/>
      <c r="B2" s="3" t="s">
        <v>0</v>
      </c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5"/>
      <c r="Q2" s="2"/>
      <c r="R2" s="2"/>
      <c r="S2" s="5"/>
      <c r="T2" s="2"/>
      <c r="U2" s="2"/>
      <c r="V2" s="5"/>
    </row>
    <row r="3" spans="1:22" ht="44.25" customHeight="1">
      <c r="A3" s="2"/>
      <c r="B3" s="6" t="s">
        <v>1</v>
      </c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2"/>
      <c r="P3" s="5"/>
      <c r="Q3" s="2"/>
      <c r="R3" s="2"/>
      <c r="S3" s="5"/>
      <c r="T3" s="2"/>
      <c r="U3" s="2"/>
      <c r="V3" s="5"/>
    </row>
    <row r="4" spans="1:22" ht="21.75" customHeight="1" thickBot="1">
      <c r="A4" s="2"/>
      <c r="B4" s="8"/>
      <c r="C4" s="8"/>
      <c r="D4" s="8"/>
      <c r="E4" s="8"/>
      <c r="F4" s="8"/>
      <c r="G4" s="9"/>
      <c r="H4" s="9"/>
      <c r="I4" s="2"/>
      <c r="J4" s="2"/>
      <c r="K4" s="2"/>
      <c r="L4" s="2"/>
      <c r="M4" s="2"/>
      <c r="N4" s="2"/>
      <c r="O4" s="2"/>
      <c r="P4" s="5"/>
      <c r="Q4" s="2"/>
      <c r="R4" s="2"/>
      <c r="S4" s="5"/>
      <c r="T4" s="2"/>
      <c r="U4" s="2"/>
      <c r="V4" s="5"/>
    </row>
    <row r="5" spans="1:22" ht="21.75" customHeight="1" thickBot="1">
      <c r="A5" s="10"/>
      <c r="B5" s="11"/>
      <c r="C5" s="12"/>
      <c r="D5" s="13" t="s">
        <v>2</v>
      </c>
      <c r="E5" s="14" t="s">
        <v>3</v>
      </c>
      <c r="F5" s="14" t="s">
        <v>4</v>
      </c>
      <c r="G5" s="13" t="s">
        <v>5</v>
      </c>
      <c r="H5" s="15" t="s">
        <v>6</v>
      </c>
      <c r="I5" s="16"/>
      <c r="J5" s="2"/>
      <c r="K5" s="2"/>
      <c r="L5" s="2"/>
      <c r="M5" s="2"/>
      <c r="N5" s="2"/>
      <c r="O5" s="2"/>
      <c r="P5" s="5"/>
      <c r="Q5" s="2"/>
      <c r="R5" s="2"/>
      <c r="S5" s="5"/>
      <c r="T5" s="2"/>
      <c r="U5" s="2"/>
      <c r="V5" s="5"/>
    </row>
    <row r="6" spans="1:22" ht="36.75" customHeight="1" thickBot="1">
      <c r="A6" s="10"/>
      <c r="B6" s="17" t="s">
        <v>7</v>
      </c>
      <c r="C6" s="18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5" t="s">
        <v>13</v>
      </c>
      <c r="I6" s="16"/>
      <c r="J6" s="2"/>
      <c r="K6" s="2"/>
      <c r="L6" s="2"/>
      <c r="M6" s="2"/>
      <c r="N6" s="2"/>
      <c r="O6" s="2"/>
      <c r="P6" s="5"/>
      <c r="Q6" s="2"/>
      <c r="R6" s="2"/>
      <c r="S6" s="5"/>
      <c r="T6" s="2"/>
      <c r="U6" s="2"/>
      <c r="V6" s="5"/>
    </row>
    <row r="7" spans="1:22" ht="75" customHeight="1">
      <c r="A7" s="10"/>
      <c r="B7" s="75" t="s">
        <v>14</v>
      </c>
      <c r="C7" s="19" t="s">
        <v>15</v>
      </c>
      <c r="D7" s="20">
        <v>18936440</v>
      </c>
      <c r="E7" s="20">
        <f t="shared" ref="E7:E54" si="0">D7*0.27</f>
        <v>5112838.8000000007</v>
      </c>
      <c r="F7" s="20">
        <f t="shared" ref="F7:F54" si="1">D7+E7</f>
        <v>24049278.800000001</v>
      </c>
      <c r="G7" s="20"/>
      <c r="H7" s="21">
        <f t="shared" ref="H7:H38" si="2">F7-G7</f>
        <v>24049278.800000001</v>
      </c>
      <c r="I7" s="16"/>
      <c r="J7" s="2"/>
      <c r="K7" s="2"/>
      <c r="L7" s="2"/>
      <c r="M7" s="2"/>
      <c r="N7" s="2"/>
      <c r="O7" s="2"/>
      <c r="P7" s="5"/>
      <c r="Q7" s="2"/>
      <c r="R7" s="2"/>
      <c r="S7" s="5"/>
      <c r="T7" s="2"/>
      <c r="U7" s="2"/>
      <c r="V7" s="5"/>
    </row>
    <row r="8" spans="1:22" ht="56.25" customHeight="1">
      <c r="A8" s="10"/>
      <c r="B8" s="76"/>
      <c r="C8" s="22" t="s">
        <v>16</v>
      </c>
      <c r="D8" s="23">
        <v>3956480</v>
      </c>
      <c r="E8" s="23">
        <f t="shared" si="0"/>
        <v>1068249.6000000001</v>
      </c>
      <c r="F8" s="23">
        <f t="shared" si="1"/>
        <v>5024729.5999999996</v>
      </c>
      <c r="G8" s="23"/>
      <c r="H8" s="24">
        <f t="shared" si="2"/>
        <v>5024729.5999999996</v>
      </c>
      <c r="I8" s="16"/>
      <c r="J8" s="2"/>
      <c r="K8" s="2"/>
      <c r="L8" s="2"/>
      <c r="M8" s="2"/>
      <c r="N8" s="2"/>
      <c r="O8" s="2"/>
      <c r="P8" s="5"/>
      <c r="Q8" s="2"/>
      <c r="R8" s="2"/>
      <c r="S8" s="5"/>
      <c r="T8" s="2"/>
      <c r="U8" s="2"/>
      <c r="V8" s="5"/>
    </row>
    <row r="9" spans="1:22" ht="75" customHeight="1">
      <c r="A9" s="10"/>
      <c r="B9" s="76"/>
      <c r="C9" s="22" t="s">
        <v>17</v>
      </c>
      <c r="D9" s="23"/>
      <c r="E9" s="23">
        <f t="shared" si="0"/>
        <v>0</v>
      </c>
      <c r="F9" s="23">
        <f t="shared" si="1"/>
        <v>0</v>
      </c>
      <c r="G9" s="23"/>
      <c r="H9" s="24">
        <f t="shared" si="2"/>
        <v>0</v>
      </c>
      <c r="I9" s="16"/>
      <c r="J9" s="2"/>
      <c r="K9" s="2"/>
      <c r="L9" s="2"/>
      <c r="M9" s="2"/>
      <c r="N9" s="2"/>
      <c r="O9" s="2"/>
      <c r="P9" s="5"/>
      <c r="Q9" s="2"/>
      <c r="R9" s="2"/>
      <c r="S9" s="5"/>
      <c r="T9" s="2"/>
      <c r="U9" s="2"/>
      <c r="V9" s="5"/>
    </row>
    <row r="10" spans="1:22" ht="56.25" customHeight="1">
      <c r="A10" s="10"/>
      <c r="B10" s="76"/>
      <c r="C10" s="22" t="s">
        <v>18</v>
      </c>
      <c r="D10" s="23"/>
      <c r="E10" s="23">
        <f t="shared" si="0"/>
        <v>0</v>
      </c>
      <c r="F10" s="23">
        <f t="shared" si="1"/>
        <v>0</v>
      </c>
      <c r="G10" s="23"/>
      <c r="H10" s="24">
        <f t="shared" si="2"/>
        <v>0</v>
      </c>
      <c r="I10" s="16"/>
      <c r="J10" s="2"/>
      <c r="K10" s="2"/>
      <c r="L10" s="2"/>
      <c r="M10" s="2"/>
      <c r="N10" s="2"/>
      <c r="O10" s="2"/>
      <c r="P10" s="5"/>
      <c r="Q10" s="2"/>
      <c r="R10" s="2"/>
      <c r="S10" s="5"/>
      <c r="T10" s="2"/>
      <c r="U10" s="2"/>
      <c r="V10" s="5"/>
    </row>
    <row r="11" spans="1:22" ht="37.5" customHeight="1">
      <c r="A11" s="10"/>
      <c r="B11" s="76"/>
      <c r="C11" s="22" t="s">
        <v>19</v>
      </c>
      <c r="D11" s="23"/>
      <c r="E11" s="23">
        <f t="shared" si="0"/>
        <v>0</v>
      </c>
      <c r="F11" s="23">
        <f t="shared" si="1"/>
        <v>0</v>
      </c>
      <c r="G11" s="23"/>
      <c r="H11" s="24">
        <f t="shared" si="2"/>
        <v>0</v>
      </c>
      <c r="I11" s="16"/>
      <c r="J11" s="2"/>
      <c r="K11" s="2"/>
      <c r="L11" s="2"/>
      <c r="M11" s="2"/>
      <c r="N11" s="2"/>
      <c r="O11" s="2"/>
      <c r="P11" s="5"/>
      <c r="Q11" s="2"/>
      <c r="R11" s="2"/>
      <c r="S11" s="5"/>
      <c r="T11" s="2"/>
      <c r="U11" s="2"/>
      <c r="V11" s="5"/>
    </row>
    <row r="12" spans="1:22" ht="18.75" customHeight="1">
      <c r="A12" s="10"/>
      <c r="B12" s="76"/>
      <c r="C12" s="22" t="s">
        <v>20</v>
      </c>
      <c r="D12" s="23"/>
      <c r="E12" s="23">
        <f t="shared" si="0"/>
        <v>0</v>
      </c>
      <c r="F12" s="23">
        <f t="shared" si="1"/>
        <v>0</v>
      </c>
      <c r="G12" s="23"/>
      <c r="H12" s="24">
        <f t="shared" si="2"/>
        <v>0</v>
      </c>
      <c r="I12" s="16"/>
      <c r="J12" s="2"/>
      <c r="K12" s="2"/>
      <c r="L12" s="2"/>
      <c r="M12" s="2"/>
      <c r="N12" s="2"/>
      <c r="O12" s="2"/>
      <c r="P12" s="5"/>
      <c r="Q12" s="2"/>
      <c r="R12" s="2"/>
      <c r="S12" s="5"/>
      <c r="T12" s="2"/>
      <c r="U12" s="2"/>
      <c r="V12" s="5"/>
    </row>
    <row r="13" spans="1:22" ht="18.75" customHeight="1">
      <c r="A13" s="10"/>
      <c r="B13" s="76"/>
      <c r="C13" s="22" t="s">
        <v>21</v>
      </c>
      <c r="D13" s="23"/>
      <c r="E13" s="23">
        <f t="shared" si="0"/>
        <v>0</v>
      </c>
      <c r="F13" s="23">
        <f t="shared" si="1"/>
        <v>0</v>
      </c>
      <c r="G13" s="23"/>
      <c r="H13" s="24">
        <f t="shared" si="2"/>
        <v>0</v>
      </c>
      <c r="I13" s="16"/>
      <c r="J13" s="2"/>
      <c r="K13" s="2"/>
      <c r="L13" s="2"/>
      <c r="M13" s="2"/>
      <c r="N13" s="2"/>
      <c r="O13" s="2"/>
      <c r="P13" s="5"/>
      <c r="Q13" s="2"/>
      <c r="R13" s="2"/>
      <c r="S13" s="5"/>
      <c r="T13" s="2"/>
      <c r="U13" s="2"/>
      <c r="V13" s="5"/>
    </row>
    <row r="14" spans="1:22" ht="57" customHeight="1" thickBot="1">
      <c r="A14" s="10"/>
      <c r="B14" s="77"/>
      <c r="C14" s="22" t="s">
        <v>22</v>
      </c>
      <c r="D14" s="23"/>
      <c r="E14" s="23">
        <f t="shared" si="0"/>
        <v>0</v>
      </c>
      <c r="F14" s="23">
        <f t="shared" si="1"/>
        <v>0</v>
      </c>
      <c r="G14" s="23"/>
      <c r="H14" s="24">
        <f t="shared" si="2"/>
        <v>0</v>
      </c>
      <c r="I14" s="16"/>
      <c r="J14" s="2"/>
      <c r="K14" s="2"/>
      <c r="L14" s="2"/>
      <c r="M14" s="2"/>
      <c r="N14" s="2"/>
      <c r="O14" s="2"/>
      <c r="P14" s="5"/>
      <c r="Q14" s="2"/>
      <c r="R14" s="2"/>
      <c r="S14" s="5"/>
      <c r="T14" s="2"/>
      <c r="U14" s="2"/>
      <c r="V14" s="5"/>
    </row>
    <row r="15" spans="1:22" ht="75" customHeight="1">
      <c r="A15" s="10"/>
      <c r="B15" s="75" t="s">
        <v>23</v>
      </c>
      <c r="C15" s="22" t="s">
        <v>15</v>
      </c>
      <c r="D15" s="23">
        <v>40651432</v>
      </c>
      <c r="E15" s="23">
        <f t="shared" si="0"/>
        <v>10975886.640000001</v>
      </c>
      <c r="F15" s="23">
        <f t="shared" si="1"/>
        <v>51627318.640000001</v>
      </c>
      <c r="G15" s="23"/>
      <c r="H15" s="24">
        <f t="shared" si="2"/>
        <v>51627318.640000001</v>
      </c>
      <c r="I15" s="16"/>
      <c r="J15" s="2"/>
      <c r="K15" s="2"/>
      <c r="L15" s="2"/>
      <c r="M15" s="2"/>
      <c r="N15" s="2"/>
      <c r="O15" s="2"/>
      <c r="P15" s="5"/>
      <c r="Q15" s="2"/>
      <c r="R15" s="2"/>
      <c r="S15" s="5"/>
      <c r="T15" s="2"/>
      <c r="U15" s="2"/>
      <c r="V15" s="5"/>
    </row>
    <row r="16" spans="1:22" ht="56.25" customHeight="1">
      <c r="A16" s="10"/>
      <c r="B16" s="76"/>
      <c r="C16" s="22" t="s">
        <v>16</v>
      </c>
      <c r="D16" s="23"/>
      <c r="E16" s="23">
        <f t="shared" si="0"/>
        <v>0</v>
      </c>
      <c r="F16" s="23">
        <f t="shared" si="1"/>
        <v>0</v>
      </c>
      <c r="G16" s="23"/>
      <c r="H16" s="24">
        <f t="shared" si="2"/>
        <v>0</v>
      </c>
      <c r="I16" s="16"/>
      <c r="J16" s="2"/>
      <c r="K16" s="2"/>
      <c r="L16" s="2"/>
      <c r="M16" s="2"/>
      <c r="N16" s="2"/>
      <c r="O16" s="2"/>
      <c r="P16" s="5"/>
      <c r="Q16" s="2"/>
      <c r="R16" s="2"/>
      <c r="S16" s="5"/>
      <c r="T16" s="2"/>
      <c r="U16" s="2"/>
      <c r="V16" s="5"/>
    </row>
    <row r="17" spans="1:22" ht="75" customHeight="1">
      <c r="A17" s="10"/>
      <c r="B17" s="76"/>
      <c r="C17" s="22" t="s">
        <v>24</v>
      </c>
      <c r="D17" s="23">
        <v>879809</v>
      </c>
      <c r="E17" s="23">
        <f t="shared" si="0"/>
        <v>237548.43000000002</v>
      </c>
      <c r="F17" s="23">
        <f t="shared" si="1"/>
        <v>1117357.43</v>
      </c>
      <c r="G17" s="23"/>
      <c r="H17" s="24">
        <f t="shared" si="2"/>
        <v>1117357.43</v>
      </c>
      <c r="I17" s="16"/>
      <c r="J17" s="2"/>
      <c r="K17" s="2"/>
      <c r="L17" s="2"/>
      <c r="M17" s="2"/>
      <c r="N17" s="2"/>
      <c r="O17" s="2"/>
      <c r="P17" s="5"/>
      <c r="Q17" s="2"/>
      <c r="R17" s="2"/>
      <c r="S17" s="5"/>
      <c r="T17" s="2"/>
      <c r="U17" s="2"/>
      <c r="V17" s="5"/>
    </row>
    <row r="18" spans="1:22" ht="56.25" customHeight="1">
      <c r="A18" s="10"/>
      <c r="B18" s="76"/>
      <c r="C18" s="22" t="s">
        <v>18</v>
      </c>
      <c r="D18" s="23">
        <v>232361</v>
      </c>
      <c r="E18" s="23">
        <f t="shared" si="0"/>
        <v>62737.47</v>
      </c>
      <c r="F18" s="23">
        <f t="shared" si="1"/>
        <v>295098.46999999997</v>
      </c>
      <c r="G18" s="23"/>
      <c r="H18" s="24">
        <f t="shared" si="2"/>
        <v>295098.46999999997</v>
      </c>
      <c r="I18" s="16"/>
      <c r="J18" s="2"/>
      <c r="K18" s="2"/>
      <c r="L18" s="2"/>
      <c r="M18" s="2"/>
      <c r="N18" s="2"/>
      <c r="O18" s="2"/>
      <c r="P18" s="5"/>
      <c r="Q18" s="2"/>
      <c r="R18" s="2"/>
      <c r="S18" s="5"/>
      <c r="T18" s="2"/>
      <c r="U18" s="2"/>
      <c r="V18" s="5"/>
    </row>
    <row r="19" spans="1:22" ht="37.5" customHeight="1">
      <c r="A19" s="10"/>
      <c r="B19" s="76"/>
      <c r="C19" s="22" t="s">
        <v>19</v>
      </c>
      <c r="D19" s="23"/>
      <c r="E19" s="23">
        <f t="shared" si="0"/>
        <v>0</v>
      </c>
      <c r="F19" s="23">
        <f t="shared" si="1"/>
        <v>0</v>
      </c>
      <c r="G19" s="23"/>
      <c r="H19" s="24">
        <f t="shared" si="2"/>
        <v>0</v>
      </c>
      <c r="I19" s="16"/>
      <c r="J19" s="2"/>
      <c r="K19" s="2"/>
      <c r="L19" s="2"/>
      <c r="M19" s="2"/>
      <c r="N19" s="2"/>
      <c r="O19" s="2"/>
      <c r="P19" s="5"/>
      <c r="Q19" s="2"/>
      <c r="R19" s="2"/>
      <c r="S19" s="5"/>
      <c r="T19" s="2"/>
      <c r="U19" s="2"/>
      <c r="V19" s="5"/>
    </row>
    <row r="20" spans="1:22" ht="18.75" customHeight="1">
      <c r="A20" s="10"/>
      <c r="B20" s="76"/>
      <c r="C20" s="22" t="s">
        <v>20</v>
      </c>
      <c r="D20" s="23"/>
      <c r="E20" s="23">
        <f t="shared" si="0"/>
        <v>0</v>
      </c>
      <c r="F20" s="23">
        <f t="shared" si="1"/>
        <v>0</v>
      </c>
      <c r="G20" s="23"/>
      <c r="H20" s="24">
        <f t="shared" si="2"/>
        <v>0</v>
      </c>
      <c r="I20" s="16"/>
      <c r="J20" s="2"/>
      <c r="K20" s="2"/>
      <c r="L20" s="2"/>
      <c r="M20" s="2"/>
      <c r="N20" s="2"/>
      <c r="O20" s="2"/>
      <c r="P20" s="5"/>
      <c r="Q20" s="2"/>
      <c r="R20" s="2"/>
      <c r="S20" s="5"/>
      <c r="T20" s="2"/>
      <c r="U20" s="2"/>
      <c r="V20" s="5"/>
    </row>
    <row r="21" spans="1:22" ht="18.75" customHeight="1">
      <c r="A21" s="10"/>
      <c r="B21" s="76"/>
      <c r="C21" s="22" t="s">
        <v>21</v>
      </c>
      <c r="D21" s="23"/>
      <c r="E21" s="23">
        <f t="shared" si="0"/>
        <v>0</v>
      </c>
      <c r="F21" s="23">
        <f t="shared" si="1"/>
        <v>0</v>
      </c>
      <c r="G21" s="23"/>
      <c r="H21" s="24">
        <f t="shared" si="2"/>
        <v>0</v>
      </c>
      <c r="I21" s="16"/>
      <c r="J21" s="2"/>
      <c r="K21" s="2"/>
      <c r="L21" s="2"/>
      <c r="M21" s="2"/>
      <c r="N21" s="2"/>
      <c r="O21" s="2"/>
      <c r="P21" s="5"/>
      <c r="Q21" s="2"/>
      <c r="R21" s="2"/>
      <c r="S21" s="5"/>
      <c r="T21" s="2"/>
      <c r="U21" s="2"/>
      <c r="V21" s="5"/>
    </row>
    <row r="22" spans="1:22" ht="57" customHeight="1" thickBot="1">
      <c r="A22" s="25"/>
      <c r="B22" s="77"/>
      <c r="C22" s="22" t="s">
        <v>22</v>
      </c>
      <c r="D22" s="23"/>
      <c r="E22" s="23">
        <f t="shared" si="0"/>
        <v>0</v>
      </c>
      <c r="F22" s="23">
        <f t="shared" si="1"/>
        <v>0</v>
      </c>
      <c r="G22" s="23"/>
      <c r="H22" s="24">
        <f t="shared" si="2"/>
        <v>0</v>
      </c>
      <c r="I22" s="16"/>
      <c r="J22" s="2"/>
      <c r="K22" s="2"/>
      <c r="L22" s="2"/>
      <c r="M22" s="2"/>
      <c r="N22" s="2"/>
      <c r="O22" s="2"/>
      <c r="P22" s="5"/>
      <c r="Q22" s="2"/>
      <c r="R22" s="2"/>
      <c r="S22" s="5"/>
      <c r="T22" s="2"/>
      <c r="U22" s="2"/>
      <c r="V22" s="5"/>
    </row>
    <row r="23" spans="1:22" ht="75" customHeight="1">
      <c r="A23" s="26"/>
      <c r="B23" s="75" t="s">
        <v>25</v>
      </c>
      <c r="C23" s="22" t="s">
        <v>15</v>
      </c>
      <c r="D23" s="23">
        <v>6643110</v>
      </c>
      <c r="E23" s="23">
        <f t="shared" si="0"/>
        <v>1793639.7000000002</v>
      </c>
      <c r="F23" s="23">
        <f t="shared" si="1"/>
        <v>8436749.6999999993</v>
      </c>
      <c r="G23" s="23"/>
      <c r="H23" s="24">
        <f t="shared" si="2"/>
        <v>8436749.6999999993</v>
      </c>
      <c r="I23" s="16"/>
      <c r="J23" s="2"/>
      <c r="K23" s="2"/>
      <c r="L23" s="2"/>
      <c r="M23" s="2"/>
      <c r="N23" s="2"/>
      <c r="O23" s="2"/>
      <c r="P23" s="5"/>
      <c r="Q23" s="2"/>
      <c r="R23" s="2"/>
      <c r="S23" s="5"/>
      <c r="T23" s="2"/>
      <c r="U23" s="2"/>
      <c r="V23" s="5"/>
    </row>
    <row r="24" spans="1:22" ht="56.25" customHeight="1">
      <c r="A24" s="27"/>
      <c r="B24" s="76"/>
      <c r="C24" s="22" t="s">
        <v>16</v>
      </c>
      <c r="D24" s="23">
        <v>2685240</v>
      </c>
      <c r="E24" s="23">
        <f t="shared" si="0"/>
        <v>725014.8</v>
      </c>
      <c r="F24" s="23">
        <f t="shared" si="1"/>
        <v>3410254.8</v>
      </c>
      <c r="G24" s="23"/>
      <c r="H24" s="24">
        <f t="shared" si="2"/>
        <v>3410254.8</v>
      </c>
      <c r="I24" s="16"/>
      <c r="J24" s="2"/>
      <c r="K24" s="2"/>
      <c r="L24" s="2"/>
      <c r="M24" s="2"/>
      <c r="N24" s="2"/>
      <c r="O24" s="2"/>
      <c r="P24" s="5"/>
      <c r="Q24" s="2"/>
      <c r="R24" s="2"/>
      <c r="S24" s="5"/>
      <c r="T24" s="2"/>
      <c r="U24" s="2"/>
      <c r="V24" s="5"/>
    </row>
    <row r="25" spans="1:22" ht="75" customHeight="1">
      <c r="A25" s="27"/>
      <c r="B25" s="76"/>
      <c r="C25" s="22" t="s">
        <v>24</v>
      </c>
      <c r="D25" s="23">
        <v>583366</v>
      </c>
      <c r="E25" s="23">
        <f t="shared" si="0"/>
        <v>157508.82</v>
      </c>
      <c r="F25" s="23">
        <f t="shared" si="1"/>
        <v>740874.82000000007</v>
      </c>
      <c r="G25" s="23"/>
      <c r="H25" s="24">
        <f t="shared" si="2"/>
        <v>740874.82000000007</v>
      </c>
      <c r="I25" s="16"/>
      <c r="J25" s="2"/>
      <c r="K25" s="2"/>
      <c r="L25" s="2"/>
      <c r="M25" s="2"/>
      <c r="N25" s="2"/>
      <c r="O25" s="2"/>
      <c r="P25" s="5"/>
      <c r="Q25" s="2"/>
      <c r="R25" s="2"/>
      <c r="S25" s="5"/>
      <c r="T25" s="2"/>
      <c r="U25" s="2"/>
      <c r="V25" s="5"/>
    </row>
    <row r="26" spans="1:22" ht="56.25" customHeight="1">
      <c r="A26" s="27"/>
      <c r="B26" s="76"/>
      <c r="C26" s="22" t="s">
        <v>18</v>
      </c>
      <c r="D26" s="23"/>
      <c r="E26" s="23">
        <f t="shared" si="0"/>
        <v>0</v>
      </c>
      <c r="F26" s="23">
        <f t="shared" si="1"/>
        <v>0</v>
      </c>
      <c r="G26" s="23"/>
      <c r="H26" s="24">
        <f t="shared" si="2"/>
        <v>0</v>
      </c>
      <c r="I26" s="16"/>
      <c r="J26" s="2"/>
      <c r="K26" s="2"/>
      <c r="L26" s="2"/>
      <c r="M26" s="2"/>
      <c r="N26" s="2"/>
      <c r="O26" s="2"/>
      <c r="P26" s="5"/>
      <c r="Q26" s="2"/>
      <c r="R26" s="2"/>
      <c r="S26" s="5"/>
      <c r="T26" s="2"/>
      <c r="U26" s="2"/>
      <c r="V26" s="5"/>
    </row>
    <row r="27" spans="1:22" ht="37.5" customHeight="1">
      <c r="A27" s="27"/>
      <c r="B27" s="76"/>
      <c r="C27" s="22" t="s">
        <v>19</v>
      </c>
      <c r="D27" s="23">
        <v>12114</v>
      </c>
      <c r="E27" s="23">
        <f t="shared" si="0"/>
        <v>3270.78</v>
      </c>
      <c r="F27" s="23">
        <f t="shared" si="1"/>
        <v>15384.78</v>
      </c>
      <c r="G27" s="23"/>
      <c r="H27" s="24">
        <f t="shared" si="2"/>
        <v>15384.78</v>
      </c>
      <c r="I27" s="16"/>
      <c r="J27" s="2"/>
      <c r="K27" s="2"/>
      <c r="L27" s="2"/>
      <c r="M27" s="2"/>
      <c r="N27" s="2"/>
      <c r="O27" s="2"/>
      <c r="P27" s="5"/>
      <c r="Q27" s="2"/>
      <c r="R27" s="2"/>
      <c r="S27" s="5"/>
      <c r="T27" s="2"/>
      <c r="U27" s="2"/>
      <c r="V27" s="5"/>
    </row>
    <row r="28" spans="1:22" ht="18.75" customHeight="1">
      <c r="A28" s="27"/>
      <c r="B28" s="76"/>
      <c r="C28" s="22" t="s">
        <v>20</v>
      </c>
      <c r="D28" s="23"/>
      <c r="E28" s="23">
        <f t="shared" si="0"/>
        <v>0</v>
      </c>
      <c r="F28" s="23">
        <f t="shared" si="1"/>
        <v>0</v>
      </c>
      <c r="G28" s="23"/>
      <c r="H28" s="24">
        <f t="shared" si="2"/>
        <v>0</v>
      </c>
      <c r="I28" s="16"/>
      <c r="J28" s="2"/>
      <c r="K28" s="2"/>
      <c r="L28" s="2"/>
      <c r="M28" s="2"/>
      <c r="N28" s="2"/>
      <c r="O28" s="2"/>
      <c r="P28" s="5"/>
      <c r="Q28" s="2"/>
      <c r="R28" s="2"/>
      <c r="S28" s="5"/>
      <c r="T28" s="2"/>
      <c r="U28" s="2"/>
      <c r="V28" s="5"/>
    </row>
    <row r="29" spans="1:22" ht="18.75" customHeight="1">
      <c r="A29" s="27"/>
      <c r="B29" s="76"/>
      <c r="C29" s="22" t="s">
        <v>21</v>
      </c>
      <c r="D29" s="23"/>
      <c r="E29" s="23">
        <f t="shared" si="0"/>
        <v>0</v>
      </c>
      <c r="F29" s="23">
        <f t="shared" si="1"/>
        <v>0</v>
      </c>
      <c r="G29" s="23"/>
      <c r="H29" s="24">
        <f t="shared" si="2"/>
        <v>0</v>
      </c>
      <c r="I29" s="16"/>
      <c r="J29" s="2"/>
      <c r="K29" s="2"/>
      <c r="L29" s="2"/>
      <c r="M29" s="2"/>
      <c r="N29" s="2"/>
      <c r="O29" s="2"/>
      <c r="P29" s="5"/>
      <c r="Q29" s="2"/>
      <c r="R29" s="2"/>
      <c r="S29" s="5"/>
      <c r="T29" s="2"/>
      <c r="U29" s="2"/>
      <c r="V29" s="5"/>
    </row>
    <row r="30" spans="1:22" ht="57" customHeight="1" thickBot="1">
      <c r="A30" s="27"/>
      <c r="B30" s="77"/>
      <c r="C30" s="22" t="s">
        <v>22</v>
      </c>
      <c r="D30" s="23"/>
      <c r="E30" s="23">
        <f t="shared" si="0"/>
        <v>0</v>
      </c>
      <c r="F30" s="23">
        <f t="shared" si="1"/>
        <v>0</v>
      </c>
      <c r="G30" s="23"/>
      <c r="H30" s="24">
        <f t="shared" si="2"/>
        <v>0</v>
      </c>
      <c r="I30" s="16"/>
      <c r="J30" s="2"/>
      <c r="K30" s="2"/>
      <c r="L30" s="2"/>
      <c r="M30" s="2"/>
      <c r="N30" s="2"/>
      <c r="O30" s="2"/>
      <c r="P30" s="5"/>
      <c r="Q30" s="2"/>
      <c r="R30" s="2"/>
      <c r="S30" s="5"/>
      <c r="T30" s="2"/>
      <c r="U30" s="2"/>
      <c r="V30" s="5"/>
    </row>
    <row r="31" spans="1:22" ht="75" customHeight="1">
      <c r="A31" s="27"/>
      <c r="B31" s="75" t="s">
        <v>26</v>
      </c>
      <c r="C31" s="22" t="s">
        <v>15</v>
      </c>
      <c r="D31" s="23">
        <v>175646</v>
      </c>
      <c r="E31" s="23">
        <f t="shared" si="0"/>
        <v>47424.420000000006</v>
      </c>
      <c r="F31" s="23">
        <f t="shared" si="1"/>
        <v>223070.42</v>
      </c>
      <c r="G31" s="23"/>
      <c r="H31" s="24">
        <f t="shared" si="2"/>
        <v>223070.42</v>
      </c>
      <c r="I31" s="16"/>
      <c r="J31" s="2"/>
      <c r="K31" s="2"/>
      <c r="L31" s="2"/>
      <c r="M31" s="2"/>
      <c r="N31" s="2"/>
      <c r="O31" s="2"/>
      <c r="P31" s="5"/>
      <c r="Q31" s="2"/>
      <c r="R31" s="2"/>
      <c r="S31" s="5"/>
      <c r="T31" s="2"/>
      <c r="U31" s="2"/>
      <c r="V31" s="5"/>
    </row>
    <row r="32" spans="1:22" ht="56.25" customHeight="1">
      <c r="A32" s="27"/>
      <c r="B32" s="76"/>
      <c r="C32" s="22" t="s">
        <v>16</v>
      </c>
      <c r="D32" s="23"/>
      <c r="E32" s="23">
        <f t="shared" si="0"/>
        <v>0</v>
      </c>
      <c r="F32" s="23">
        <f t="shared" si="1"/>
        <v>0</v>
      </c>
      <c r="G32" s="23"/>
      <c r="H32" s="24">
        <f t="shared" si="2"/>
        <v>0</v>
      </c>
      <c r="I32" s="16"/>
      <c r="J32" s="2"/>
      <c r="K32" s="2"/>
      <c r="L32" s="2"/>
      <c r="M32" s="2"/>
      <c r="N32" s="2"/>
      <c r="O32" s="2"/>
      <c r="P32" s="5"/>
      <c r="Q32" s="2"/>
      <c r="R32" s="2"/>
      <c r="S32" s="5"/>
      <c r="T32" s="2"/>
      <c r="U32" s="2"/>
      <c r="V32" s="5"/>
    </row>
    <row r="33" spans="1:22" ht="75" customHeight="1">
      <c r="A33" s="27"/>
      <c r="B33" s="76"/>
      <c r="C33" s="22" t="s">
        <v>24</v>
      </c>
      <c r="D33" s="23"/>
      <c r="E33" s="23">
        <f t="shared" si="0"/>
        <v>0</v>
      </c>
      <c r="F33" s="23">
        <f t="shared" si="1"/>
        <v>0</v>
      </c>
      <c r="G33" s="23"/>
      <c r="H33" s="24">
        <f t="shared" si="2"/>
        <v>0</v>
      </c>
      <c r="I33" s="16"/>
      <c r="J33" s="2"/>
      <c r="K33" s="2"/>
      <c r="L33" s="2"/>
      <c r="M33" s="2"/>
      <c r="N33" s="2"/>
      <c r="O33" s="2"/>
      <c r="P33" s="5"/>
      <c r="Q33" s="2"/>
      <c r="R33" s="2"/>
      <c r="S33" s="5"/>
      <c r="T33" s="2"/>
      <c r="U33" s="2"/>
      <c r="V33" s="5"/>
    </row>
    <row r="34" spans="1:22" ht="56.25" customHeight="1">
      <c r="A34" s="27"/>
      <c r="B34" s="76"/>
      <c r="C34" s="22" t="s">
        <v>18</v>
      </c>
      <c r="D34" s="23"/>
      <c r="E34" s="23">
        <f t="shared" si="0"/>
        <v>0</v>
      </c>
      <c r="F34" s="23">
        <f t="shared" si="1"/>
        <v>0</v>
      </c>
      <c r="G34" s="23"/>
      <c r="H34" s="24">
        <f t="shared" si="2"/>
        <v>0</v>
      </c>
      <c r="I34" s="16"/>
      <c r="J34" s="2"/>
      <c r="K34" s="2"/>
      <c r="L34" s="2"/>
      <c r="M34" s="2"/>
      <c r="N34" s="2"/>
      <c r="O34" s="2"/>
      <c r="P34" s="5"/>
      <c r="Q34" s="2"/>
      <c r="R34" s="2"/>
      <c r="S34" s="5"/>
      <c r="T34" s="2"/>
      <c r="U34" s="2"/>
      <c r="V34" s="5"/>
    </row>
    <row r="35" spans="1:22" ht="37.5" customHeight="1">
      <c r="A35" s="27"/>
      <c r="B35" s="76"/>
      <c r="C35" s="22" t="s">
        <v>19</v>
      </c>
      <c r="D35" s="23"/>
      <c r="E35" s="23">
        <f t="shared" si="0"/>
        <v>0</v>
      </c>
      <c r="F35" s="23">
        <f t="shared" si="1"/>
        <v>0</v>
      </c>
      <c r="G35" s="23"/>
      <c r="H35" s="24">
        <f t="shared" si="2"/>
        <v>0</v>
      </c>
      <c r="I35" s="16"/>
      <c r="J35" s="2"/>
      <c r="K35" s="2"/>
      <c r="L35" s="2"/>
      <c r="M35" s="2"/>
      <c r="N35" s="2"/>
      <c r="O35" s="2"/>
      <c r="P35" s="5"/>
      <c r="Q35" s="2"/>
      <c r="R35" s="2"/>
      <c r="S35" s="5"/>
      <c r="T35" s="2"/>
      <c r="U35" s="2"/>
      <c r="V35" s="5"/>
    </row>
    <row r="36" spans="1:22" ht="18.75" customHeight="1">
      <c r="A36" s="27"/>
      <c r="B36" s="76"/>
      <c r="C36" s="22" t="s">
        <v>20</v>
      </c>
      <c r="D36" s="23"/>
      <c r="E36" s="23">
        <f t="shared" si="0"/>
        <v>0</v>
      </c>
      <c r="F36" s="23">
        <f t="shared" si="1"/>
        <v>0</v>
      </c>
      <c r="G36" s="23"/>
      <c r="H36" s="24">
        <f t="shared" si="2"/>
        <v>0</v>
      </c>
      <c r="I36" s="16"/>
      <c r="J36" s="2"/>
      <c r="K36" s="2"/>
      <c r="L36" s="2"/>
      <c r="M36" s="2"/>
      <c r="N36" s="2"/>
      <c r="O36" s="2"/>
      <c r="P36" s="5"/>
      <c r="Q36" s="2"/>
      <c r="R36" s="2"/>
      <c r="S36" s="5"/>
      <c r="T36" s="2"/>
      <c r="U36" s="2"/>
      <c r="V36" s="5"/>
    </row>
    <row r="37" spans="1:22" ht="18.75" customHeight="1">
      <c r="A37" s="27"/>
      <c r="B37" s="76"/>
      <c r="C37" s="22" t="s">
        <v>21</v>
      </c>
      <c r="D37" s="23"/>
      <c r="E37" s="23">
        <f t="shared" si="0"/>
        <v>0</v>
      </c>
      <c r="F37" s="23">
        <f t="shared" si="1"/>
        <v>0</v>
      </c>
      <c r="G37" s="23"/>
      <c r="H37" s="24">
        <f t="shared" si="2"/>
        <v>0</v>
      </c>
      <c r="I37" s="16"/>
      <c r="J37" s="2"/>
      <c r="K37" s="2"/>
      <c r="L37" s="2"/>
      <c r="M37" s="2"/>
      <c r="N37" s="2"/>
      <c r="O37" s="2"/>
      <c r="P37" s="5"/>
      <c r="Q37" s="2"/>
      <c r="R37" s="2"/>
      <c r="S37" s="5"/>
      <c r="T37" s="2"/>
      <c r="U37" s="2"/>
      <c r="V37" s="5"/>
    </row>
    <row r="38" spans="1:22" ht="57" customHeight="1" thickBot="1">
      <c r="A38" s="27"/>
      <c r="B38" s="77"/>
      <c r="C38" s="22" t="s">
        <v>22</v>
      </c>
      <c r="D38" s="23"/>
      <c r="E38" s="23">
        <f t="shared" si="0"/>
        <v>0</v>
      </c>
      <c r="F38" s="23">
        <f t="shared" si="1"/>
        <v>0</v>
      </c>
      <c r="G38" s="23"/>
      <c r="H38" s="24">
        <f t="shared" si="2"/>
        <v>0</v>
      </c>
      <c r="I38" s="16"/>
      <c r="J38" s="2"/>
      <c r="K38" s="2"/>
      <c r="L38" s="2"/>
      <c r="M38" s="2"/>
      <c r="N38" s="2"/>
      <c r="O38" s="2"/>
      <c r="P38" s="5"/>
      <c r="Q38" s="2"/>
      <c r="R38" s="2"/>
      <c r="S38" s="5"/>
      <c r="T38" s="2"/>
      <c r="U38" s="2"/>
      <c r="V38" s="5"/>
    </row>
    <row r="39" spans="1:22" ht="75" customHeight="1">
      <c r="A39" s="27"/>
      <c r="B39" s="75" t="s">
        <v>27</v>
      </c>
      <c r="C39" s="22" t="s">
        <v>15</v>
      </c>
      <c r="D39" s="23">
        <v>26574841</v>
      </c>
      <c r="E39" s="23">
        <f t="shared" si="0"/>
        <v>7175207.0700000003</v>
      </c>
      <c r="F39" s="23">
        <f t="shared" si="1"/>
        <v>33750048.07</v>
      </c>
      <c r="G39" s="23"/>
      <c r="H39" s="24">
        <f t="shared" ref="H39:H62" si="3">F39-G39</f>
        <v>33750048.07</v>
      </c>
      <c r="I39" s="16"/>
      <c r="J39" s="2"/>
      <c r="K39" s="2"/>
      <c r="L39" s="2"/>
      <c r="M39" s="2"/>
      <c r="N39" s="2"/>
      <c r="O39" s="2"/>
      <c r="P39" s="5"/>
      <c r="Q39" s="2"/>
      <c r="R39" s="2"/>
      <c r="S39" s="5"/>
      <c r="T39" s="2"/>
      <c r="U39" s="2"/>
      <c r="V39" s="5"/>
    </row>
    <row r="40" spans="1:22" ht="56.25" customHeight="1">
      <c r="A40" s="27"/>
      <c r="B40" s="76"/>
      <c r="C40" s="22" t="s">
        <v>16</v>
      </c>
      <c r="D40" s="23">
        <f>3870752</f>
        <v>3870752</v>
      </c>
      <c r="E40" s="23">
        <f t="shared" si="0"/>
        <v>1045103.04</v>
      </c>
      <c r="F40" s="23">
        <f t="shared" si="1"/>
        <v>4915855.04</v>
      </c>
      <c r="G40" s="23"/>
      <c r="H40" s="24">
        <f t="shared" si="3"/>
        <v>4915855.04</v>
      </c>
      <c r="I40" s="16"/>
      <c r="J40" s="2"/>
      <c r="K40" s="2"/>
      <c r="L40" s="2"/>
      <c r="M40" s="2"/>
      <c r="N40" s="2"/>
      <c r="O40" s="2"/>
      <c r="P40" s="5"/>
      <c r="Q40" s="2"/>
      <c r="R40" s="2"/>
      <c r="S40" s="5"/>
      <c r="T40" s="2"/>
      <c r="U40" s="2"/>
      <c r="V40" s="5"/>
    </row>
    <row r="41" spans="1:22" ht="75" customHeight="1">
      <c r="A41" s="27"/>
      <c r="B41" s="76"/>
      <c r="C41" s="22" t="s">
        <v>24</v>
      </c>
      <c r="D41" s="23">
        <v>983325</v>
      </c>
      <c r="E41" s="23">
        <f t="shared" si="0"/>
        <v>265497.75</v>
      </c>
      <c r="F41" s="23">
        <f t="shared" si="1"/>
        <v>1248822.75</v>
      </c>
      <c r="G41" s="23"/>
      <c r="H41" s="24">
        <f t="shared" si="3"/>
        <v>1248822.75</v>
      </c>
      <c r="I41" s="16"/>
      <c r="J41" s="2"/>
      <c r="K41" s="2"/>
      <c r="L41" s="2"/>
      <c r="M41" s="2"/>
      <c r="N41" s="2"/>
      <c r="O41" s="2"/>
      <c r="P41" s="5"/>
      <c r="Q41" s="2"/>
      <c r="R41" s="2"/>
      <c r="S41" s="5"/>
      <c r="T41" s="2"/>
      <c r="U41" s="2"/>
      <c r="V41" s="5"/>
    </row>
    <row r="42" spans="1:22" ht="56.25" customHeight="1">
      <c r="A42" s="27"/>
      <c r="B42" s="76"/>
      <c r="C42" s="22" t="s">
        <v>18</v>
      </c>
      <c r="D42" s="23"/>
      <c r="E42" s="23">
        <f t="shared" si="0"/>
        <v>0</v>
      </c>
      <c r="F42" s="23">
        <f t="shared" si="1"/>
        <v>0</v>
      </c>
      <c r="G42" s="23"/>
      <c r="H42" s="24">
        <f t="shared" si="3"/>
        <v>0</v>
      </c>
      <c r="I42" s="16"/>
      <c r="J42" s="2"/>
      <c r="K42" s="2"/>
      <c r="L42" s="2"/>
      <c r="M42" s="2"/>
      <c r="N42" s="2"/>
      <c r="O42" s="2"/>
      <c r="P42" s="5"/>
      <c r="Q42" s="2"/>
      <c r="R42" s="2"/>
      <c r="S42" s="5"/>
      <c r="T42" s="2"/>
      <c r="U42" s="2"/>
      <c r="V42" s="5"/>
    </row>
    <row r="43" spans="1:22" ht="37.5" customHeight="1">
      <c r="A43" s="27"/>
      <c r="B43" s="76"/>
      <c r="C43" s="22" t="s">
        <v>19</v>
      </c>
      <c r="D43" s="23">
        <v>97922</v>
      </c>
      <c r="E43" s="23">
        <f t="shared" si="0"/>
        <v>26438.940000000002</v>
      </c>
      <c r="F43" s="23">
        <f t="shared" si="1"/>
        <v>124360.94</v>
      </c>
      <c r="G43" s="23"/>
      <c r="H43" s="24">
        <f t="shared" si="3"/>
        <v>124360.94</v>
      </c>
      <c r="I43" s="16"/>
      <c r="J43" s="2"/>
      <c r="K43" s="2"/>
      <c r="L43" s="2"/>
      <c r="M43" s="2"/>
      <c r="N43" s="2"/>
      <c r="O43" s="2"/>
      <c r="P43" s="5"/>
      <c r="Q43" s="2"/>
      <c r="R43" s="2"/>
      <c r="S43" s="5"/>
      <c r="T43" s="2"/>
      <c r="U43" s="2"/>
      <c r="V43" s="5"/>
    </row>
    <row r="44" spans="1:22" ht="18.75" customHeight="1">
      <c r="A44" s="27"/>
      <c r="B44" s="76"/>
      <c r="C44" s="22" t="s">
        <v>20</v>
      </c>
      <c r="D44" s="23"/>
      <c r="E44" s="23">
        <f t="shared" si="0"/>
        <v>0</v>
      </c>
      <c r="F44" s="23">
        <f t="shared" si="1"/>
        <v>0</v>
      </c>
      <c r="G44" s="23"/>
      <c r="H44" s="24">
        <f t="shared" si="3"/>
        <v>0</v>
      </c>
      <c r="I44" s="16"/>
      <c r="J44" s="2"/>
      <c r="K44" s="2"/>
      <c r="L44" s="2"/>
      <c r="M44" s="2"/>
      <c r="N44" s="2"/>
      <c r="O44" s="2"/>
      <c r="P44" s="5"/>
      <c r="Q44" s="2"/>
      <c r="R44" s="2"/>
      <c r="S44" s="5"/>
      <c r="T44" s="2"/>
      <c r="U44" s="2"/>
      <c r="V44" s="5"/>
    </row>
    <row r="45" spans="1:22" ht="18.75" customHeight="1">
      <c r="A45" s="27"/>
      <c r="B45" s="76"/>
      <c r="C45" s="22" t="s">
        <v>21</v>
      </c>
      <c r="D45" s="23"/>
      <c r="E45" s="23">
        <f t="shared" si="0"/>
        <v>0</v>
      </c>
      <c r="F45" s="23">
        <f t="shared" si="1"/>
        <v>0</v>
      </c>
      <c r="G45" s="23"/>
      <c r="H45" s="24">
        <f t="shared" si="3"/>
        <v>0</v>
      </c>
      <c r="I45" s="16"/>
      <c r="J45" s="2"/>
      <c r="K45" s="2"/>
      <c r="L45" s="2"/>
      <c r="M45" s="2"/>
      <c r="N45" s="2"/>
      <c r="O45" s="2"/>
      <c r="P45" s="5"/>
      <c r="Q45" s="2"/>
      <c r="R45" s="2"/>
      <c r="S45" s="5"/>
      <c r="T45" s="2"/>
      <c r="U45" s="2"/>
      <c r="V45" s="5"/>
    </row>
    <row r="46" spans="1:22" ht="57" customHeight="1" thickBot="1">
      <c r="A46" s="27"/>
      <c r="B46" s="77"/>
      <c r="C46" s="22" t="s">
        <v>22</v>
      </c>
      <c r="D46" s="23"/>
      <c r="E46" s="23">
        <f t="shared" si="0"/>
        <v>0</v>
      </c>
      <c r="F46" s="23">
        <f t="shared" si="1"/>
        <v>0</v>
      </c>
      <c r="G46" s="23"/>
      <c r="H46" s="24">
        <f t="shared" si="3"/>
        <v>0</v>
      </c>
      <c r="I46" s="16"/>
      <c r="J46" s="2"/>
      <c r="K46" s="2"/>
      <c r="L46" s="2"/>
      <c r="M46" s="2"/>
      <c r="N46" s="2"/>
      <c r="O46" s="2"/>
      <c r="P46" s="5"/>
      <c r="Q46" s="2"/>
      <c r="R46" s="2"/>
      <c r="S46" s="5"/>
      <c r="T46" s="2"/>
      <c r="U46" s="2"/>
      <c r="V46" s="5"/>
    </row>
    <row r="47" spans="1:22" ht="75" customHeight="1">
      <c r="A47" s="27"/>
      <c r="B47" s="75" t="s">
        <v>28</v>
      </c>
      <c r="C47" s="22" t="s">
        <v>15</v>
      </c>
      <c r="D47" s="23"/>
      <c r="E47" s="23">
        <f t="shared" si="0"/>
        <v>0</v>
      </c>
      <c r="F47" s="23">
        <f t="shared" si="1"/>
        <v>0</v>
      </c>
      <c r="G47" s="23"/>
      <c r="H47" s="24">
        <f t="shared" si="3"/>
        <v>0</v>
      </c>
      <c r="I47" s="16"/>
      <c r="J47" s="2"/>
      <c r="K47" s="2"/>
      <c r="L47" s="2"/>
      <c r="M47" s="2"/>
      <c r="N47" s="2"/>
      <c r="O47" s="2"/>
      <c r="P47" s="5"/>
      <c r="Q47" s="2"/>
      <c r="R47" s="2"/>
      <c r="S47" s="5"/>
      <c r="T47" s="2"/>
      <c r="U47" s="2"/>
      <c r="V47" s="5"/>
    </row>
    <row r="48" spans="1:22" ht="56.25" customHeight="1">
      <c r="A48" s="27"/>
      <c r="B48" s="76"/>
      <c r="C48" s="22" t="s">
        <v>16</v>
      </c>
      <c r="D48" s="23"/>
      <c r="E48" s="23">
        <f t="shared" si="0"/>
        <v>0</v>
      </c>
      <c r="F48" s="23">
        <f t="shared" si="1"/>
        <v>0</v>
      </c>
      <c r="G48" s="23"/>
      <c r="H48" s="24">
        <f t="shared" si="3"/>
        <v>0</v>
      </c>
      <c r="I48" s="16"/>
      <c r="J48" s="2"/>
      <c r="K48" s="2"/>
      <c r="L48" s="2"/>
      <c r="M48" s="2"/>
      <c r="N48" s="2"/>
      <c r="O48" s="2"/>
      <c r="P48" s="5"/>
      <c r="Q48" s="2"/>
      <c r="R48" s="2"/>
      <c r="S48" s="5"/>
      <c r="T48" s="2"/>
      <c r="U48" s="2"/>
      <c r="V48" s="5"/>
    </row>
    <row r="49" spans="1:22" ht="75" customHeight="1">
      <c r="A49" s="27"/>
      <c r="B49" s="76"/>
      <c r="C49" s="22" t="s">
        <v>29</v>
      </c>
      <c r="D49" s="23"/>
      <c r="E49" s="23">
        <f t="shared" si="0"/>
        <v>0</v>
      </c>
      <c r="F49" s="23">
        <f t="shared" si="1"/>
        <v>0</v>
      </c>
      <c r="G49" s="23"/>
      <c r="H49" s="24">
        <f t="shared" si="3"/>
        <v>0</v>
      </c>
      <c r="I49" s="16"/>
      <c r="J49" s="2"/>
      <c r="K49" s="2"/>
      <c r="L49" s="2"/>
      <c r="M49" s="2"/>
      <c r="N49" s="2"/>
      <c r="O49" s="2"/>
      <c r="P49" s="5"/>
      <c r="Q49" s="2"/>
      <c r="R49" s="2"/>
      <c r="S49" s="5"/>
      <c r="T49" s="2"/>
      <c r="U49" s="2"/>
      <c r="V49" s="5"/>
    </row>
    <row r="50" spans="1:22" ht="56.25" customHeight="1">
      <c r="A50" s="27"/>
      <c r="B50" s="76"/>
      <c r="C50" s="22" t="s">
        <v>18</v>
      </c>
      <c r="D50" s="23"/>
      <c r="E50" s="23">
        <f t="shared" si="0"/>
        <v>0</v>
      </c>
      <c r="F50" s="23">
        <f t="shared" si="1"/>
        <v>0</v>
      </c>
      <c r="G50" s="23"/>
      <c r="H50" s="24">
        <f t="shared" si="3"/>
        <v>0</v>
      </c>
      <c r="I50" s="16"/>
      <c r="J50" s="2"/>
      <c r="K50" s="2"/>
      <c r="L50" s="2"/>
      <c r="M50" s="2"/>
      <c r="N50" s="2"/>
      <c r="O50" s="2"/>
      <c r="P50" s="5"/>
      <c r="Q50" s="2"/>
      <c r="R50" s="2"/>
      <c r="S50" s="5"/>
      <c r="T50" s="2"/>
      <c r="U50" s="2"/>
      <c r="V50" s="5"/>
    </row>
    <row r="51" spans="1:22" ht="37.5" customHeight="1">
      <c r="A51" s="27"/>
      <c r="B51" s="76"/>
      <c r="C51" s="22" t="s">
        <v>19</v>
      </c>
      <c r="D51" s="23"/>
      <c r="E51" s="23">
        <f t="shared" si="0"/>
        <v>0</v>
      </c>
      <c r="F51" s="23">
        <f t="shared" si="1"/>
        <v>0</v>
      </c>
      <c r="G51" s="23"/>
      <c r="H51" s="24">
        <f t="shared" si="3"/>
        <v>0</v>
      </c>
      <c r="I51" s="16"/>
      <c r="J51" s="2"/>
      <c r="K51" s="2"/>
      <c r="L51" s="2"/>
      <c r="M51" s="2"/>
      <c r="N51" s="2"/>
      <c r="O51" s="2"/>
      <c r="P51" s="5"/>
      <c r="Q51" s="2"/>
      <c r="R51" s="2"/>
      <c r="S51" s="5"/>
      <c r="T51" s="2"/>
      <c r="U51" s="2"/>
      <c r="V51" s="5"/>
    </row>
    <row r="52" spans="1:22" ht="18.75" customHeight="1">
      <c r="A52" s="27"/>
      <c r="B52" s="76"/>
      <c r="C52" s="22" t="s">
        <v>20</v>
      </c>
      <c r="D52" s="23"/>
      <c r="E52" s="23">
        <f t="shared" si="0"/>
        <v>0</v>
      </c>
      <c r="F52" s="23">
        <f t="shared" si="1"/>
        <v>0</v>
      </c>
      <c r="G52" s="23"/>
      <c r="H52" s="24">
        <f t="shared" si="3"/>
        <v>0</v>
      </c>
      <c r="I52" s="16"/>
      <c r="J52" s="2"/>
      <c r="K52" s="2"/>
      <c r="L52" s="2"/>
      <c r="M52" s="2"/>
      <c r="N52" s="2"/>
      <c r="O52" s="2"/>
      <c r="P52" s="5"/>
      <c r="Q52" s="2"/>
      <c r="R52" s="2"/>
      <c r="S52" s="5"/>
      <c r="T52" s="2"/>
      <c r="U52" s="2"/>
      <c r="V52" s="5"/>
    </row>
    <row r="53" spans="1:22" ht="18.75" customHeight="1">
      <c r="A53" s="27"/>
      <c r="B53" s="76"/>
      <c r="C53" s="22" t="s">
        <v>21</v>
      </c>
      <c r="D53" s="23"/>
      <c r="E53" s="23">
        <f t="shared" si="0"/>
        <v>0</v>
      </c>
      <c r="F53" s="23">
        <f t="shared" si="1"/>
        <v>0</v>
      </c>
      <c r="G53" s="23"/>
      <c r="H53" s="24">
        <f t="shared" si="3"/>
        <v>0</v>
      </c>
      <c r="I53" s="16"/>
      <c r="J53" s="2"/>
      <c r="K53" s="2"/>
      <c r="L53" s="2"/>
      <c r="M53" s="2"/>
      <c r="N53" s="2"/>
      <c r="O53" s="2"/>
      <c r="P53" s="5"/>
      <c r="Q53" s="2"/>
      <c r="R53" s="2"/>
      <c r="S53" s="5"/>
      <c r="T53" s="2"/>
      <c r="U53" s="2"/>
      <c r="V53" s="5"/>
    </row>
    <row r="54" spans="1:22" ht="57" customHeight="1" thickBot="1">
      <c r="A54" s="27"/>
      <c r="B54" s="77"/>
      <c r="C54" s="22" t="s">
        <v>22</v>
      </c>
      <c r="D54" s="23"/>
      <c r="E54" s="23">
        <f t="shared" si="0"/>
        <v>0</v>
      </c>
      <c r="F54" s="23">
        <f t="shared" si="1"/>
        <v>0</v>
      </c>
      <c r="G54" s="23"/>
      <c r="H54" s="24">
        <f t="shared" si="3"/>
        <v>0</v>
      </c>
      <c r="I54" s="16"/>
      <c r="J54" s="2"/>
      <c r="K54" s="2"/>
      <c r="L54" s="2"/>
      <c r="M54" s="2"/>
      <c r="N54" s="2"/>
      <c r="O54" s="2"/>
      <c r="P54" s="5"/>
      <c r="Q54" s="2"/>
      <c r="R54" s="2"/>
      <c r="S54" s="5"/>
      <c r="T54" s="2"/>
      <c r="U54" s="2"/>
      <c r="V54" s="5"/>
    </row>
    <row r="55" spans="1:22" ht="75" customHeight="1">
      <c r="A55" s="27"/>
      <c r="B55" s="80" t="s">
        <v>30</v>
      </c>
      <c r="C55" s="22" t="s">
        <v>15</v>
      </c>
      <c r="D55" s="23">
        <f t="shared" ref="D55:F62" si="4">SUM(D7,D15,D23,D31,D39,D47)</f>
        <v>92981469</v>
      </c>
      <c r="E55" s="23">
        <f t="shared" si="4"/>
        <v>25104996.630000003</v>
      </c>
      <c r="F55" s="23">
        <f t="shared" si="4"/>
        <v>118086465.63</v>
      </c>
      <c r="G55" s="23"/>
      <c r="H55" s="24">
        <f t="shared" si="3"/>
        <v>118086465.63</v>
      </c>
      <c r="I55" s="16"/>
      <c r="J55" s="2"/>
      <c r="K55" s="2"/>
      <c r="L55" s="2"/>
      <c r="M55" s="2"/>
      <c r="N55" s="2"/>
      <c r="O55" s="2"/>
      <c r="P55" s="5"/>
      <c r="Q55" s="2"/>
      <c r="R55" s="2"/>
      <c r="S55" s="5"/>
      <c r="T55" s="2"/>
      <c r="U55" s="2"/>
      <c r="V55" s="5"/>
    </row>
    <row r="56" spans="1:22" ht="56.25" customHeight="1">
      <c r="A56" s="27"/>
      <c r="B56" s="81"/>
      <c r="C56" s="22" t="s">
        <v>16</v>
      </c>
      <c r="D56" s="23">
        <f t="shared" si="4"/>
        <v>10512472</v>
      </c>
      <c r="E56" s="23">
        <f t="shared" si="4"/>
        <v>2838367.4400000004</v>
      </c>
      <c r="F56" s="23">
        <f t="shared" si="4"/>
        <v>13350839.439999998</v>
      </c>
      <c r="G56" s="23"/>
      <c r="H56" s="24">
        <f t="shared" si="3"/>
        <v>13350839.439999998</v>
      </c>
      <c r="I56" s="16"/>
      <c r="J56" s="2"/>
      <c r="K56" s="2"/>
      <c r="L56" s="2"/>
      <c r="M56" s="2"/>
      <c r="N56" s="2"/>
      <c r="O56" s="2"/>
      <c r="P56" s="5"/>
      <c r="Q56" s="2"/>
      <c r="R56" s="2"/>
      <c r="S56" s="5"/>
      <c r="T56" s="2"/>
      <c r="U56" s="2"/>
      <c r="V56" s="5"/>
    </row>
    <row r="57" spans="1:22" ht="75" customHeight="1">
      <c r="A57" s="27"/>
      <c r="B57" s="81"/>
      <c r="C57" s="22" t="s">
        <v>24</v>
      </c>
      <c r="D57" s="23">
        <f t="shared" si="4"/>
        <v>2446500</v>
      </c>
      <c r="E57" s="23">
        <f t="shared" si="4"/>
        <v>660555</v>
      </c>
      <c r="F57" s="23">
        <f t="shared" si="4"/>
        <v>3107055</v>
      </c>
      <c r="G57" s="23"/>
      <c r="H57" s="24">
        <f t="shared" si="3"/>
        <v>3107055</v>
      </c>
      <c r="I57" s="16"/>
      <c r="J57" s="2"/>
      <c r="K57" s="2"/>
      <c r="L57" s="2"/>
      <c r="M57" s="2"/>
      <c r="N57" s="2"/>
      <c r="O57" s="2"/>
      <c r="P57" s="5"/>
      <c r="Q57" s="2"/>
      <c r="R57" s="2"/>
      <c r="S57" s="5"/>
      <c r="T57" s="2"/>
      <c r="U57" s="2"/>
      <c r="V57" s="5"/>
    </row>
    <row r="58" spans="1:22" ht="56.25" customHeight="1">
      <c r="A58" s="27"/>
      <c r="B58" s="81"/>
      <c r="C58" s="22" t="s">
        <v>18</v>
      </c>
      <c r="D58" s="23">
        <f t="shared" si="4"/>
        <v>232361</v>
      </c>
      <c r="E58" s="23">
        <f t="shared" si="4"/>
        <v>62737.47</v>
      </c>
      <c r="F58" s="23">
        <f t="shared" si="4"/>
        <v>295098.46999999997</v>
      </c>
      <c r="G58" s="23"/>
      <c r="H58" s="24">
        <f t="shared" si="3"/>
        <v>295098.46999999997</v>
      </c>
      <c r="I58" s="16"/>
      <c r="J58" s="2"/>
      <c r="K58" s="2"/>
      <c r="L58" s="2"/>
      <c r="M58" s="2"/>
      <c r="N58" s="2"/>
      <c r="O58" s="2"/>
      <c r="P58" s="5"/>
      <c r="Q58" s="2"/>
      <c r="R58" s="2"/>
      <c r="S58" s="5"/>
      <c r="T58" s="2"/>
      <c r="U58" s="2"/>
      <c r="V58" s="5"/>
    </row>
    <row r="59" spans="1:22" ht="37.5" customHeight="1">
      <c r="A59" s="27"/>
      <c r="B59" s="81"/>
      <c r="C59" s="22" t="s">
        <v>19</v>
      </c>
      <c r="D59" s="23">
        <f t="shared" si="4"/>
        <v>110036</v>
      </c>
      <c r="E59" s="23">
        <f t="shared" si="4"/>
        <v>29709.72</v>
      </c>
      <c r="F59" s="23">
        <f t="shared" si="4"/>
        <v>139745.72</v>
      </c>
      <c r="G59" s="23"/>
      <c r="H59" s="24">
        <f t="shared" si="3"/>
        <v>139745.72</v>
      </c>
      <c r="I59" s="16"/>
      <c r="J59" s="2"/>
      <c r="K59" s="2"/>
      <c r="L59" s="2"/>
      <c r="M59" s="2"/>
      <c r="N59" s="2"/>
      <c r="O59" s="2"/>
      <c r="P59" s="5"/>
      <c r="Q59" s="2"/>
      <c r="R59" s="2"/>
      <c r="S59" s="5"/>
      <c r="T59" s="2"/>
      <c r="U59" s="2"/>
      <c r="V59" s="5"/>
    </row>
    <row r="60" spans="1:22" ht="18.75" customHeight="1">
      <c r="A60" s="27"/>
      <c r="B60" s="81"/>
      <c r="C60" s="22" t="s">
        <v>20</v>
      </c>
      <c r="D60" s="23">
        <f t="shared" si="4"/>
        <v>0</v>
      </c>
      <c r="E60" s="23">
        <f t="shared" si="4"/>
        <v>0</v>
      </c>
      <c r="F60" s="23">
        <f t="shared" si="4"/>
        <v>0</v>
      </c>
      <c r="G60" s="23"/>
      <c r="H60" s="24">
        <f t="shared" si="3"/>
        <v>0</v>
      </c>
      <c r="I60" s="16"/>
      <c r="J60" s="2"/>
      <c r="K60" s="2"/>
      <c r="L60" s="2"/>
      <c r="M60" s="2"/>
      <c r="N60" s="2"/>
      <c r="O60" s="2"/>
      <c r="P60" s="5"/>
      <c r="Q60" s="2"/>
      <c r="R60" s="2"/>
      <c r="S60" s="5"/>
      <c r="T60" s="2"/>
      <c r="U60" s="2"/>
      <c r="V60" s="5"/>
    </row>
    <row r="61" spans="1:22" ht="18.75" customHeight="1">
      <c r="A61" s="27"/>
      <c r="B61" s="81"/>
      <c r="C61" s="22" t="s">
        <v>21</v>
      </c>
      <c r="D61" s="23">
        <f t="shared" si="4"/>
        <v>0</v>
      </c>
      <c r="E61" s="23">
        <f t="shared" si="4"/>
        <v>0</v>
      </c>
      <c r="F61" s="23">
        <f t="shared" si="4"/>
        <v>0</v>
      </c>
      <c r="G61" s="23"/>
      <c r="H61" s="24">
        <f t="shared" si="3"/>
        <v>0</v>
      </c>
      <c r="I61" s="16"/>
      <c r="J61" s="2"/>
      <c r="K61" s="2"/>
      <c r="L61" s="2"/>
      <c r="M61" s="2"/>
      <c r="N61" s="2"/>
      <c r="O61" s="2"/>
      <c r="P61" s="5"/>
      <c r="Q61" s="2"/>
      <c r="R61" s="2"/>
      <c r="S61" s="5"/>
      <c r="T61" s="2"/>
      <c r="U61" s="2"/>
      <c r="V61" s="5"/>
    </row>
    <row r="62" spans="1:22" ht="57" customHeight="1" thickBot="1">
      <c r="A62" s="27"/>
      <c r="B62" s="82"/>
      <c r="C62" s="22" t="s">
        <v>31</v>
      </c>
      <c r="D62" s="23">
        <f t="shared" si="4"/>
        <v>0</v>
      </c>
      <c r="E62" s="23">
        <f t="shared" si="4"/>
        <v>0</v>
      </c>
      <c r="F62" s="23">
        <f t="shared" si="4"/>
        <v>0</v>
      </c>
      <c r="G62" s="23"/>
      <c r="H62" s="24">
        <f t="shared" si="3"/>
        <v>0</v>
      </c>
      <c r="I62" s="16"/>
      <c r="J62" s="2"/>
      <c r="K62" s="2"/>
      <c r="L62" s="2"/>
      <c r="M62" s="2"/>
      <c r="N62" s="2"/>
      <c r="O62" s="2"/>
      <c r="P62" s="5"/>
      <c r="Q62" s="2"/>
      <c r="R62" s="2"/>
      <c r="S62" s="5"/>
      <c r="T62" s="2"/>
      <c r="U62" s="2"/>
      <c r="V62" s="5"/>
    </row>
    <row r="63" spans="1:22" ht="38.25" customHeight="1" thickBot="1">
      <c r="A63" s="28"/>
      <c r="B63" s="29" t="s">
        <v>32</v>
      </c>
      <c r="C63" s="30"/>
      <c r="D63" s="31">
        <f>SUM(D7:D54)</f>
        <v>106282838</v>
      </c>
      <c r="E63" s="31">
        <f>SUM(E7:E54)</f>
        <v>28696366.260000002</v>
      </c>
      <c r="F63" s="31">
        <f>SUM(F7:F54)</f>
        <v>134979204.25999999</v>
      </c>
      <c r="G63" s="32"/>
      <c r="H63" s="33">
        <f>SUM(H7:H54)</f>
        <v>134979204.25999999</v>
      </c>
      <c r="I63" s="16"/>
      <c r="J63" s="2"/>
      <c r="K63" s="2"/>
      <c r="L63" s="2"/>
      <c r="M63" s="2"/>
      <c r="N63" s="2"/>
      <c r="O63" s="2"/>
      <c r="P63" s="5"/>
      <c r="Q63" s="2"/>
      <c r="R63" s="2"/>
      <c r="S63" s="5"/>
      <c r="T63" s="2"/>
      <c r="U63" s="2"/>
      <c r="V63" s="5"/>
    </row>
    <row r="64" spans="1:22" ht="94.5" customHeight="1" thickBot="1">
      <c r="A64" s="10"/>
      <c r="B64" s="29" t="s">
        <v>33</v>
      </c>
      <c r="C64" s="34" t="s">
        <v>34</v>
      </c>
      <c r="D64" s="35">
        <v>5807087</v>
      </c>
      <c r="E64" s="35">
        <f>D64*0.27</f>
        <v>1567913.49</v>
      </c>
      <c r="F64" s="35">
        <f>D64+E64</f>
        <v>7375000.4900000002</v>
      </c>
      <c r="G64" s="36"/>
      <c r="H64" s="37">
        <f>F64-G64</f>
        <v>7375000.4900000002</v>
      </c>
      <c r="I64" s="16"/>
      <c r="J64" s="2"/>
      <c r="K64" s="2"/>
      <c r="L64" s="2"/>
      <c r="M64" s="2"/>
      <c r="N64" s="2"/>
      <c r="O64" s="2"/>
      <c r="P64" s="5"/>
      <c r="Q64" s="2"/>
      <c r="R64" s="2"/>
      <c r="S64" s="5"/>
      <c r="T64" s="2"/>
      <c r="U64" s="2"/>
      <c r="V64" s="5"/>
    </row>
    <row r="65" spans="1:22" ht="75.75" customHeight="1" thickBot="1">
      <c r="A65" s="10"/>
      <c r="B65" s="29" t="s">
        <v>35</v>
      </c>
      <c r="C65" s="38" t="s">
        <v>36</v>
      </c>
      <c r="D65" s="35">
        <v>1149606</v>
      </c>
      <c r="E65" s="35">
        <f>D65*0.27</f>
        <v>310393.62</v>
      </c>
      <c r="F65" s="35">
        <f>D65+E65</f>
        <v>1459999.62</v>
      </c>
      <c r="G65" s="36"/>
      <c r="H65" s="37">
        <f>F65-G65</f>
        <v>1459999.62</v>
      </c>
      <c r="I65" s="16"/>
      <c r="J65" s="2"/>
      <c r="K65" s="2"/>
      <c r="L65" s="2"/>
      <c r="M65" s="2"/>
      <c r="N65" s="2"/>
      <c r="O65" s="2"/>
      <c r="P65" s="5"/>
      <c r="Q65" s="2"/>
      <c r="R65" s="2"/>
      <c r="S65" s="5"/>
      <c r="T65" s="2"/>
      <c r="U65" s="2"/>
      <c r="V65" s="5"/>
    </row>
    <row r="66" spans="1:22" ht="57" customHeight="1" thickBot="1">
      <c r="A66" s="10"/>
      <c r="B66" s="29" t="s">
        <v>37</v>
      </c>
      <c r="C66" s="38" t="s">
        <v>38</v>
      </c>
      <c r="D66" s="35">
        <v>1149606</v>
      </c>
      <c r="E66" s="35">
        <f>D66*0.27</f>
        <v>310393.62</v>
      </c>
      <c r="F66" s="35">
        <f>D66+E66</f>
        <v>1459999.62</v>
      </c>
      <c r="G66" s="36"/>
      <c r="H66" s="37">
        <f>F66-G66</f>
        <v>1459999.62</v>
      </c>
      <c r="I66" s="16"/>
      <c r="J66" s="2"/>
      <c r="K66" s="2"/>
      <c r="L66" s="2"/>
      <c r="M66" s="2"/>
      <c r="N66" s="2"/>
      <c r="O66" s="2"/>
      <c r="P66" s="5"/>
      <c r="Q66" s="2"/>
      <c r="R66" s="2"/>
      <c r="S66" s="5"/>
      <c r="T66" s="2"/>
      <c r="U66" s="2"/>
      <c r="V66" s="5"/>
    </row>
    <row r="67" spans="1:22" ht="113.25" customHeight="1" thickBot="1">
      <c r="A67" s="10"/>
      <c r="B67" s="29" t="s">
        <v>39</v>
      </c>
      <c r="C67" s="38" t="s">
        <v>40</v>
      </c>
      <c r="D67" s="35">
        <v>2854331</v>
      </c>
      <c r="E67" s="35">
        <f>D67*0.27</f>
        <v>770669.37</v>
      </c>
      <c r="F67" s="35">
        <f>D67+E67</f>
        <v>3625000.37</v>
      </c>
      <c r="G67" s="36"/>
      <c r="H67" s="37">
        <f>F67-G67</f>
        <v>3625000.37</v>
      </c>
      <c r="I67" s="16"/>
      <c r="J67" s="2"/>
      <c r="K67" s="2"/>
      <c r="L67" s="2"/>
      <c r="M67" s="2"/>
      <c r="N67" s="2"/>
      <c r="O67" s="2"/>
      <c r="P67" s="5"/>
      <c r="Q67" s="2"/>
      <c r="R67" s="2"/>
      <c r="S67" s="5"/>
      <c r="T67" s="2"/>
      <c r="U67" s="2"/>
      <c r="V67" s="5"/>
    </row>
    <row r="68" spans="1:22" ht="94.5" customHeight="1" thickBot="1">
      <c r="A68" s="10"/>
      <c r="B68" s="39" t="s">
        <v>41</v>
      </c>
      <c r="C68" s="38" t="s">
        <v>42</v>
      </c>
      <c r="D68" s="35">
        <v>314960</v>
      </c>
      <c r="E68" s="35">
        <f>D68*0.27</f>
        <v>85039.200000000012</v>
      </c>
      <c r="F68" s="35">
        <f>D68+E68</f>
        <v>399999.2</v>
      </c>
      <c r="G68" s="36"/>
      <c r="H68" s="37">
        <f>F68-G68</f>
        <v>399999.2</v>
      </c>
      <c r="I68" s="16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31.5" customHeight="1" thickBot="1">
      <c r="A69" s="10"/>
      <c r="B69" s="78" t="s">
        <v>43</v>
      </c>
      <c r="C69" s="79"/>
      <c r="D69" s="40">
        <f>SUM(D63:D68)</f>
        <v>117558428</v>
      </c>
      <c r="E69" s="40">
        <f>SUM(E63:E68)</f>
        <v>31740775.560000002</v>
      </c>
      <c r="F69" s="40">
        <f>SUM(F63:F68)</f>
        <v>149299203.56</v>
      </c>
      <c r="G69" s="41"/>
      <c r="H69" s="40">
        <f>SUM(H63:H68)</f>
        <v>149299203.56</v>
      </c>
      <c r="I69" s="42"/>
      <c r="J69" s="4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</sheetData>
  <mergeCells count="8">
    <mergeCell ref="B7:B14"/>
    <mergeCell ref="B47:B54"/>
    <mergeCell ref="B69:C69"/>
    <mergeCell ref="B55:B62"/>
    <mergeCell ref="B39:B46"/>
    <mergeCell ref="B23:B30"/>
    <mergeCell ref="B31:B38"/>
    <mergeCell ref="B15:B22"/>
  </mergeCells>
  <pageMargins left="0.70866099999999999" right="0.70866099999999999" top="0.748031" bottom="0.748031" header="0.31496099999999999" footer="0.31496099999999999"/>
  <pageSetup scale="14" orientation="landscape" r:id="rId1"/>
  <headerFooter>
    <oddHeader>&amp;L&amp;"Calibri,Regular"&amp;11&amp;K000000MELLÉKLET&amp;R&amp;"Calibri,Regular"&amp;11&amp;K000000Zöld város kialakítása-TOP-2.1.2-15</oddHeader>
    <oddFooter>&amp;C&amp;"Calibri,Regular"&amp;11&amp;K0000002018. 04. 04.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26"/>
  <sheetViews>
    <sheetView showGridLines="0" topLeftCell="A19" workbookViewId="0"/>
  </sheetViews>
  <sheetFormatPr defaultColWidth="8.81640625" defaultRowHeight="15" customHeight="1"/>
  <cols>
    <col min="1" max="1" width="8.81640625" style="44" customWidth="1"/>
    <col min="2" max="2" width="45.1796875" style="44" customWidth="1"/>
    <col min="3" max="3" width="39" style="44" customWidth="1"/>
    <col min="4" max="11" width="12.6328125" style="44" customWidth="1"/>
    <col min="12" max="256" width="8.81640625" style="44" customWidth="1"/>
  </cols>
  <sheetData>
    <row r="1" spans="1:11" ht="17.5" customHeight="1">
      <c r="A1" s="2"/>
      <c r="B1" s="45" t="s">
        <v>44</v>
      </c>
      <c r="C1" s="9"/>
      <c r="D1" s="9"/>
      <c r="E1" s="9"/>
      <c r="F1" s="9"/>
      <c r="G1" s="9"/>
      <c r="H1" s="9"/>
      <c r="I1" s="9"/>
      <c r="J1" s="9"/>
      <c r="K1" s="9"/>
    </row>
    <row r="2" spans="1:11" ht="30.75" customHeight="1">
      <c r="A2" s="10"/>
      <c r="B2" s="85" t="s">
        <v>45</v>
      </c>
      <c r="C2" s="85" t="s">
        <v>46</v>
      </c>
      <c r="D2" s="85" t="s">
        <v>47</v>
      </c>
      <c r="E2" s="85" t="s">
        <v>48</v>
      </c>
      <c r="F2" s="83" t="s">
        <v>49</v>
      </c>
      <c r="G2" s="85" t="s">
        <v>50</v>
      </c>
      <c r="H2" s="83" t="s">
        <v>51</v>
      </c>
      <c r="I2" s="85" t="s">
        <v>52</v>
      </c>
      <c r="J2" s="83" t="s">
        <v>53</v>
      </c>
      <c r="K2" s="83" t="s">
        <v>54</v>
      </c>
    </row>
    <row r="3" spans="1:11" ht="45" customHeight="1">
      <c r="A3" s="10"/>
      <c r="B3" s="86"/>
      <c r="C3" s="86"/>
      <c r="D3" s="86"/>
      <c r="E3" s="86"/>
      <c r="F3" s="84"/>
      <c r="G3" s="86"/>
      <c r="H3" s="84"/>
      <c r="I3" s="86"/>
      <c r="J3" s="84"/>
      <c r="K3" s="84"/>
    </row>
    <row r="4" spans="1:11" ht="51.75" customHeight="1">
      <c r="A4" s="10"/>
      <c r="B4" s="46" t="s">
        <v>55</v>
      </c>
      <c r="C4" s="47"/>
      <c r="D4" s="48"/>
      <c r="E4" s="48"/>
      <c r="F4" s="48"/>
      <c r="G4" s="48"/>
      <c r="H4" s="48"/>
      <c r="I4" s="48"/>
      <c r="J4" s="48"/>
      <c r="K4" s="49">
        <f t="shared" ref="K4:K22" si="0">SUM(D4:J4)</f>
        <v>0</v>
      </c>
    </row>
    <row r="5" spans="1:11" ht="26.25" customHeight="1">
      <c r="A5" s="10"/>
      <c r="B5" s="46" t="s">
        <v>56</v>
      </c>
      <c r="C5" s="47"/>
      <c r="D5" s="48"/>
      <c r="E5" s="48"/>
      <c r="F5" s="48"/>
      <c r="G5" s="48"/>
      <c r="H5" s="48"/>
      <c r="I5" s="48"/>
      <c r="J5" s="48"/>
      <c r="K5" s="49">
        <f t="shared" si="0"/>
        <v>0</v>
      </c>
    </row>
    <row r="6" spans="1:11" ht="26.25" customHeight="1">
      <c r="A6" s="10"/>
      <c r="B6" s="46" t="s">
        <v>57</v>
      </c>
      <c r="C6" s="47"/>
      <c r="D6" s="48"/>
      <c r="E6" s="48"/>
      <c r="F6" s="48"/>
      <c r="G6" s="48"/>
      <c r="H6" s="48"/>
      <c r="I6" s="48"/>
      <c r="J6" s="48"/>
      <c r="K6" s="49">
        <f t="shared" si="0"/>
        <v>0</v>
      </c>
    </row>
    <row r="7" spans="1:11" ht="26.25" customHeight="1">
      <c r="A7" s="10"/>
      <c r="B7" s="46" t="s">
        <v>58</v>
      </c>
      <c r="C7" s="47"/>
      <c r="D7" s="48"/>
      <c r="E7" s="48"/>
      <c r="F7" s="48"/>
      <c r="G7" s="48"/>
      <c r="H7" s="48"/>
      <c r="I7" s="48"/>
      <c r="J7" s="48"/>
      <c r="K7" s="49">
        <f t="shared" si="0"/>
        <v>0</v>
      </c>
    </row>
    <row r="8" spans="1:11" ht="64.5" customHeight="1">
      <c r="A8" s="10"/>
      <c r="B8" s="46" t="s">
        <v>59</v>
      </c>
      <c r="C8" s="47"/>
      <c r="D8" s="48"/>
      <c r="E8" s="48"/>
      <c r="F8" s="48"/>
      <c r="G8" s="48"/>
      <c r="H8" s="48"/>
      <c r="I8" s="48"/>
      <c r="J8" s="48"/>
      <c r="K8" s="49">
        <f t="shared" si="0"/>
        <v>0</v>
      </c>
    </row>
    <row r="9" spans="1:11" ht="26.25" customHeight="1">
      <c r="A9" s="10"/>
      <c r="B9" s="46" t="s">
        <v>60</v>
      </c>
      <c r="C9" s="47"/>
      <c r="D9" s="48"/>
      <c r="E9" s="48"/>
      <c r="F9" s="48"/>
      <c r="G9" s="48"/>
      <c r="H9" s="48"/>
      <c r="I9" s="48"/>
      <c r="J9" s="48"/>
      <c r="K9" s="49">
        <f t="shared" si="0"/>
        <v>0</v>
      </c>
    </row>
    <row r="10" spans="1:11" ht="64.5" customHeight="1">
      <c r="A10" s="10"/>
      <c r="B10" s="46" t="s">
        <v>61</v>
      </c>
      <c r="C10" s="47"/>
      <c r="D10" s="48"/>
      <c r="E10" s="48"/>
      <c r="F10" s="48"/>
      <c r="G10" s="48"/>
      <c r="H10" s="48"/>
      <c r="I10" s="48"/>
      <c r="J10" s="48"/>
      <c r="K10" s="49">
        <f t="shared" si="0"/>
        <v>0</v>
      </c>
    </row>
    <row r="11" spans="1:11" ht="77.25" customHeight="1">
      <c r="A11" s="10"/>
      <c r="B11" s="46" t="s">
        <v>62</v>
      </c>
      <c r="C11" s="47"/>
      <c r="D11" s="48"/>
      <c r="E11" s="48"/>
      <c r="F11" s="48"/>
      <c r="G11" s="48"/>
      <c r="H11" s="48"/>
      <c r="I11" s="48"/>
      <c r="J11" s="48"/>
      <c r="K11" s="49">
        <f t="shared" si="0"/>
        <v>0</v>
      </c>
    </row>
    <row r="12" spans="1:11" ht="39" customHeight="1">
      <c r="A12" s="10"/>
      <c r="B12" s="46" t="s">
        <v>63</v>
      </c>
      <c r="C12" s="47"/>
      <c r="D12" s="48"/>
      <c r="E12" s="48"/>
      <c r="F12" s="48"/>
      <c r="G12" s="48"/>
      <c r="H12" s="48"/>
      <c r="I12" s="48"/>
      <c r="J12" s="48"/>
      <c r="K12" s="49">
        <f t="shared" si="0"/>
        <v>0</v>
      </c>
    </row>
    <row r="13" spans="1:11" ht="15.75" customHeight="1">
      <c r="A13" s="10"/>
      <c r="B13" s="50" t="s">
        <v>64</v>
      </c>
      <c r="C13" s="47"/>
      <c r="D13" s="48"/>
      <c r="E13" s="48"/>
      <c r="F13" s="48"/>
      <c r="G13" s="48"/>
      <c r="H13" s="48"/>
      <c r="I13" s="48"/>
      <c r="J13" s="48"/>
      <c r="K13" s="49">
        <f t="shared" si="0"/>
        <v>0</v>
      </c>
    </row>
    <row r="14" spans="1:11" ht="26.25" customHeight="1">
      <c r="A14" s="10"/>
      <c r="B14" s="50" t="s">
        <v>65</v>
      </c>
      <c r="C14" s="47"/>
      <c r="D14" s="48"/>
      <c r="E14" s="48"/>
      <c r="F14" s="48"/>
      <c r="G14" s="48"/>
      <c r="H14" s="48"/>
      <c r="I14" s="48"/>
      <c r="J14" s="48"/>
      <c r="K14" s="49">
        <f t="shared" si="0"/>
        <v>0</v>
      </c>
    </row>
    <row r="15" spans="1:11" ht="90" customHeight="1">
      <c r="A15" s="10"/>
      <c r="B15" s="50" t="s">
        <v>66</v>
      </c>
      <c r="C15" s="47"/>
      <c r="D15" s="48"/>
      <c r="E15" s="48"/>
      <c r="F15" s="48"/>
      <c r="G15" s="48"/>
      <c r="H15" s="48"/>
      <c r="I15" s="48"/>
      <c r="J15" s="48"/>
      <c r="K15" s="49">
        <f t="shared" si="0"/>
        <v>0</v>
      </c>
    </row>
    <row r="16" spans="1:11" ht="39" customHeight="1">
      <c r="A16" s="10"/>
      <c r="B16" s="50" t="s">
        <v>67</v>
      </c>
      <c r="C16" s="47"/>
      <c r="D16" s="48"/>
      <c r="E16" s="48"/>
      <c r="F16" s="48"/>
      <c r="G16" s="48"/>
      <c r="H16" s="48"/>
      <c r="I16" s="48"/>
      <c r="J16" s="48"/>
      <c r="K16" s="49">
        <f t="shared" si="0"/>
        <v>0</v>
      </c>
    </row>
    <row r="17" spans="1:11" ht="39" customHeight="1">
      <c r="A17" s="10"/>
      <c r="B17" s="50" t="s">
        <v>68</v>
      </c>
      <c r="C17" s="47"/>
      <c r="D17" s="48"/>
      <c r="E17" s="48"/>
      <c r="F17" s="48"/>
      <c r="G17" s="48"/>
      <c r="H17" s="48"/>
      <c r="I17" s="48"/>
      <c r="J17" s="48"/>
      <c r="K17" s="49">
        <f t="shared" si="0"/>
        <v>0</v>
      </c>
    </row>
    <row r="18" spans="1:11" ht="15.75" customHeight="1">
      <c r="A18" s="10"/>
      <c r="B18" s="50" t="s">
        <v>69</v>
      </c>
      <c r="C18" s="47"/>
      <c r="D18" s="48"/>
      <c r="E18" s="48"/>
      <c r="F18" s="48"/>
      <c r="G18" s="48"/>
      <c r="H18" s="48"/>
      <c r="I18" s="48"/>
      <c r="J18" s="48"/>
      <c r="K18" s="49">
        <f t="shared" si="0"/>
        <v>0</v>
      </c>
    </row>
    <row r="19" spans="1:11" ht="15.75" customHeight="1">
      <c r="A19" s="10"/>
      <c r="B19" s="50" t="s">
        <v>70</v>
      </c>
      <c r="C19" s="47"/>
      <c r="D19" s="48"/>
      <c r="E19" s="48"/>
      <c r="F19" s="48"/>
      <c r="G19" s="48"/>
      <c r="H19" s="48"/>
      <c r="I19" s="48"/>
      <c r="J19" s="48"/>
      <c r="K19" s="49">
        <f t="shared" si="0"/>
        <v>0</v>
      </c>
    </row>
    <row r="20" spans="1:11" ht="15.75" customHeight="1">
      <c r="A20" s="10"/>
      <c r="B20" s="50" t="s">
        <v>71</v>
      </c>
      <c r="C20" s="47"/>
      <c r="D20" s="48"/>
      <c r="E20" s="48"/>
      <c r="F20" s="48"/>
      <c r="G20" s="48"/>
      <c r="H20" s="48"/>
      <c r="I20" s="48"/>
      <c r="J20" s="48"/>
      <c r="K20" s="49">
        <f t="shared" si="0"/>
        <v>0</v>
      </c>
    </row>
    <row r="21" spans="1:11" ht="15.75" customHeight="1">
      <c r="A21" s="10"/>
      <c r="B21" s="50" t="s">
        <v>72</v>
      </c>
      <c r="C21" s="47"/>
      <c r="D21" s="48"/>
      <c r="E21" s="48"/>
      <c r="F21" s="48"/>
      <c r="G21" s="48"/>
      <c r="H21" s="48"/>
      <c r="I21" s="48"/>
      <c r="J21" s="48"/>
      <c r="K21" s="49">
        <f t="shared" si="0"/>
        <v>0</v>
      </c>
    </row>
    <row r="22" spans="1:11" ht="15.75" customHeight="1">
      <c r="A22" s="10"/>
      <c r="B22" s="50" t="s">
        <v>73</v>
      </c>
      <c r="C22" s="47"/>
      <c r="D22" s="48"/>
      <c r="E22" s="48"/>
      <c r="F22" s="48"/>
      <c r="G22" s="48"/>
      <c r="H22" s="48"/>
      <c r="I22" s="48"/>
      <c r="J22" s="48"/>
      <c r="K22" s="49">
        <f t="shared" si="0"/>
        <v>0</v>
      </c>
    </row>
    <row r="23" spans="1:11" ht="24" customHeight="1">
      <c r="A23" s="10"/>
      <c r="B23" s="87" t="s">
        <v>74</v>
      </c>
      <c r="C23" s="88"/>
      <c r="D23" s="49">
        <f t="shared" ref="D23:I23" si="1">SUM(D4:D22)</f>
        <v>0</v>
      </c>
      <c r="E23" s="49">
        <f t="shared" si="1"/>
        <v>0</v>
      </c>
      <c r="F23" s="49">
        <f t="shared" si="1"/>
        <v>0</v>
      </c>
      <c r="G23" s="49">
        <f t="shared" si="1"/>
        <v>0</v>
      </c>
      <c r="H23" s="49">
        <f t="shared" si="1"/>
        <v>0</v>
      </c>
      <c r="I23" s="49">
        <f t="shared" si="1"/>
        <v>0</v>
      </c>
      <c r="J23" s="49"/>
      <c r="K23" s="49">
        <f>SUM(K4:K22)</f>
        <v>0</v>
      </c>
    </row>
    <row r="24" spans="1:11" ht="15.5" customHeight="1">
      <c r="A24" s="2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ht="1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23.25" customHeight="1">
      <c r="A26" s="2"/>
      <c r="B26" s="89"/>
      <c r="C26" s="89"/>
      <c r="D26" s="2"/>
      <c r="E26" s="2"/>
      <c r="F26" s="2"/>
      <c r="G26" s="2"/>
      <c r="H26" s="2"/>
      <c r="I26" s="2"/>
      <c r="J26" s="2"/>
      <c r="K26" s="2"/>
    </row>
  </sheetData>
  <mergeCells count="12">
    <mergeCell ref="K2:K3"/>
    <mergeCell ref="E2:E3"/>
    <mergeCell ref="B23:C23"/>
    <mergeCell ref="J2:J3"/>
    <mergeCell ref="B26:C26"/>
    <mergeCell ref="H2:H3"/>
    <mergeCell ref="D2:D3"/>
    <mergeCell ref="C2:C3"/>
    <mergeCell ref="B2:B3"/>
    <mergeCell ref="I2:I3"/>
    <mergeCell ref="F2:F3"/>
    <mergeCell ref="G2:G3"/>
  </mergeCells>
  <pageMargins left="0.70866099999999999" right="0.70866099999999999" top="0.748031" bottom="0.748031" header="0.31496099999999999" footer="0.31496099999999999"/>
  <pageSetup scale="46" orientation="portrait"/>
  <headerFooter>
    <oddHeader>&amp;L&amp;"Calibri,Regular"&amp;11&amp;K000000MELLÉKLET&amp;R&amp;"Calibri,Regular"&amp;11&amp;K000000Zöld város kialakítása-TOP-2.1.2-15</oddHeader>
    <oddFooter>&amp;C&amp;"Calibri,Regular"&amp;11&amp;K0000002018. 04. 04.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81640625" defaultRowHeight="15" customHeight="1"/>
  <cols>
    <col min="1" max="1" width="8.81640625" style="52" customWidth="1"/>
    <col min="2" max="3" width="26.453125" style="52" customWidth="1"/>
    <col min="4" max="4" width="18.6328125" style="52" customWidth="1"/>
    <col min="5" max="6" width="19.453125" style="52" customWidth="1"/>
    <col min="7" max="7" width="16.36328125" style="52" customWidth="1"/>
    <col min="8" max="8" width="13.36328125" style="52" customWidth="1"/>
    <col min="9" max="9" width="15.36328125" style="52" customWidth="1"/>
    <col min="10" max="10" width="13.36328125" style="52" customWidth="1"/>
    <col min="11" max="256" width="8.81640625" style="52" customWidth="1"/>
  </cols>
  <sheetData>
    <row r="1" spans="1:10" ht="15" customHeight="1">
      <c r="A1" s="2"/>
      <c r="B1" s="2"/>
      <c r="C1" s="2"/>
      <c r="D1" s="2"/>
      <c r="E1" s="53"/>
      <c r="F1" s="53"/>
      <c r="G1" s="2"/>
      <c r="H1" s="2"/>
      <c r="I1" s="54"/>
      <c r="J1" s="2"/>
    </row>
    <row r="2" spans="1:10" ht="36.75" customHeight="1">
      <c r="A2" s="2"/>
      <c r="B2" s="96" t="s">
        <v>75</v>
      </c>
      <c r="C2" s="97"/>
      <c r="D2" s="97"/>
      <c r="E2" s="97"/>
      <c r="F2" s="55"/>
      <c r="G2" s="9"/>
      <c r="H2" s="56"/>
      <c r="I2" s="57"/>
      <c r="J2" s="58"/>
    </row>
    <row r="3" spans="1:10" ht="51.75" customHeight="1">
      <c r="A3" s="59"/>
      <c r="B3" s="60" t="s">
        <v>76</v>
      </c>
      <c r="C3" s="61" t="s">
        <v>77</v>
      </c>
      <c r="D3" s="62" t="s">
        <v>78</v>
      </c>
      <c r="E3" s="63" t="s">
        <v>79</v>
      </c>
      <c r="F3" s="64" t="s">
        <v>80</v>
      </c>
      <c r="G3" s="98" t="s">
        <v>81</v>
      </c>
      <c r="H3" s="99"/>
      <c r="I3" s="98" t="s">
        <v>82</v>
      </c>
      <c r="J3" s="99"/>
    </row>
    <row r="4" spans="1:10" ht="77.25" customHeight="1">
      <c r="A4" s="10"/>
      <c r="B4" s="92" t="s">
        <v>83</v>
      </c>
      <c r="C4" s="65" t="s">
        <v>84</v>
      </c>
      <c r="D4" s="66">
        <f>Ktgv.!H55</f>
        <v>118086465.63</v>
      </c>
      <c r="E4" s="102">
        <f>(D4+D5)/Ktgv.!H69</f>
        <v>0.90408522645437206</v>
      </c>
      <c r="F4" s="67">
        <f>D4/Ktgv.!H63</f>
        <v>0.87484932421544859</v>
      </c>
      <c r="G4" s="68" t="s">
        <v>85</v>
      </c>
      <c r="H4" s="105" t="s">
        <v>86</v>
      </c>
      <c r="I4" s="100" t="str">
        <f>IF(E4&gt;=90%,"OK","NEM OK")</f>
        <v>OK</v>
      </c>
      <c r="J4" s="69" t="str">
        <f>IF(F4&gt;=80%,"OK","NEM OK")</f>
        <v>OK</v>
      </c>
    </row>
    <row r="5" spans="1:10" ht="128.25" customHeight="1">
      <c r="A5" s="10"/>
      <c r="B5" s="93"/>
      <c r="C5" s="70" t="s">
        <v>87</v>
      </c>
      <c r="D5" s="71">
        <f>Ktgv.!H63-Ktgv.!H55</f>
        <v>16892738.629999995</v>
      </c>
      <c r="E5" s="103"/>
      <c r="F5" s="67">
        <f>D5/Ktgv.!H63</f>
        <v>0.12515067578455139</v>
      </c>
      <c r="G5" s="68" t="s">
        <v>88</v>
      </c>
      <c r="H5" s="106"/>
      <c r="I5" s="101"/>
      <c r="J5" s="69" t="str">
        <f>IF(F5&lt;=20%,"OK","NEM OK")</f>
        <v>OK</v>
      </c>
    </row>
    <row r="6" spans="1:10" ht="64.5" customHeight="1">
      <c r="A6" s="10"/>
      <c r="B6" s="72" t="s">
        <v>89</v>
      </c>
      <c r="C6" s="70" t="s">
        <v>90</v>
      </c>
      <c r="D6" s="71">
        <f>Ktgv.!H64</f>
        <v>7375000.4900000002</v>
      </c>
      <c r="E6" s="67">
        <f>D6/Ktgv.!H69</f>
        <v>4.9397453664487584E-2</v>
      </c>
      <c r="F6" s="73" t="s">
        <v>91</v>
      </c>
      <c r="G6" s="94" t="s">
        <v>92</v>
      </c>
      <c r="H6" s="95"/>
      <c r="I6" s="90" t="str">
        <f>IF(E6&lt;=5%,"OK","NEM OK")</f>
        <v>OK</v>
      </c>
      <c r="J6" s="91"/>
    </row>
    <row r="7" spans="1:10" ht="51.75" customHeight="1">
      <c r="A7" s="10"/>
      <c r="B7" s="72" t="s">
        <v>93</v>
      </c>
      <c r="C7" s="70" t="s">
        <v>36</v>
      </c>
      <c r="D7" s="71">
        <f>Ktgv.!H65</f>
        <v>1459999.62</v>
      </c>
      <c r="E7" s="67">
        <f>Ktgv.!H65/Ktgv.!H69</f>
        <v>9.7790181406644874E-3</v>
      </c>
      <c r="F7" s="73" t="s">
        <v>91</v>
      </c>
      <c r="G7" s="94" t="s">
        <v>94</v>
      </c>
      <c r="H7" s="95"/>
      <c r="I7" s="90" t="str">
        <f>IF(E7&lt;=1%,"OK","NEM OK")</f>
        <v>OK</v>
      </c>
      <c r="J7" s="91"/>
    </row>
    <row r="8" spans="1:10" ht="26.25" customHeight="1">
      <c r="A8" s="10"/>
      <c r="B8" s="72" t="s">
        <v>95</v>
      </c>
      <c r="C8" s="70" t="s">
        <v>96</v>
      </c>
      <c r="D8" s="71">
        <f>Ktgv.!H66</f>
        <v>1459999.62</v>
      </c>
      <c r="E8" s="67">
        <f>Ktgv.!H66/Ktgv.!H69</f>
        <v>9.7790181406644874E-3</v>
      </c>
      <c r="F8" s="73" t="s">
        <v>91</v>
      </c>
      <c r="G8" s="94" t="s">
        <v>94</v>
      </c>
      <c r="H8" s="95"/>
      <c r="I8" s="90" t="str">
        <f>IF(E8&lt;=1%,"OK","NEM OK")</f>
        <v>OK</v>
      </c>
      <c r="J8" s="91"/>
    </row>
    <row r="9" spans="1:10" ht="77.25" customHeight="1">
      <c r="A9" s="10"/>
      <c r="B9" s="72" t="s">
        <v>97</v>
      </c>
      <c r="C9" s="70" t="s">
        <v>98</v>
      </c>
      <c r="D9" s="71">
        <f>Ktgv.!H67</f>
        <v>3625000.37</v>
      </c>
      <c r="E9" s="67">
        <f>Ktgv.!H67/Ktgv.!H69</f>
        <v>2.4280105208620176E-2</v>
      </c>
      <c r="F9" s="73" t="s">
        <v>91</v>
      </c>
      <c r="G9" s="94" t="s">
        <v>99</v>
      </c>
      <c r="H9" s="104"/>
      <c r="I9" s="90" t="str">
        <f>IF(E9&lt;=2.5%,"OK","NEM OK")</f>
        <v>OK</v>
      </c>
      <c r="J9" s="91"/>
    </row>
    <row r="10" spans="1:10" ht="64.5" customHeight="1">
      <c r="A10" s="10"/>
      <c r="B10" s="72" t="s">
        <v>100</v>
      </c>
      <c r="C10" s="70" t="s">
        <v>101</v>
      </c>
      <c r="D10" s="71">
        <f>Ktgv.!H68</f>
        <v>399999.2</v>
      </c>
      <c r="E10" s="67">
        <f>Ktgv.!H68/Ktgv.!H69</f>
        <v>2.6791783911911445E-3</v>
      </c>
      <c r="F10" s="73" t="s">
        <v>91</v>
      </c>
      <c r="G10" s="94" t="s">
        <v>102</v>
      </c>
      <c r="H10" s="95"/>
      <c r="I10" s="69" t="str">
        <f>IF(E10&lt;=0.5%,"OK","NEM OK")</f>
        <v>OK</v>
      </c>
      <c r="J10" s="69" t="str">
        <f>IF(D10&lt;=400000,"OK","NEM OK")</f>
        <v>OK</v>
      </c>
    </row>
  </sheetData>
  <mergeCells count="16">
    <mergeCell ref="G10:H10"/>
    <mergeCell ref="G9:H9"/>
    <mergeCell ref="H4:H5"/>
    <mergeCell ref="G8:H8"/>
    <mergeCell ref="I9:J9"/>
    <mergeCell ref="B4:B5"/>
    <mergeCell ref="G7:H7"/>
    <mergeCell ref="I8:J8"/>
    <mergeCell ref="B2:E2"/>
    <mergeCell ref="I7:J7"/>
    <mergeCell ref="I6:J6"/>
    <mergeCell ref="I3:J3"/>
    <mergeCell ref="I4:I5"/>
    <mergeCell ref="E4:E5"/>
    <mergeCell ref="G6:H6"/>
    <mergeCell ref="G3:H3"/>
  </mergeCells>
  <pageMargins left="0.70866099999999999" right="0.70866099999999999" top="0.748031" bottom="0.748031" header="0.31496099999999999" footer="0.31496099999999999"/>
  <pageSetup scale="86" orientation="portrait"/>
  <headerFooter>
    <oddHeader>&amp;L&amp;"Calibri,Regular"&amp;11&amp;K000000MELLÉKLET&amp;R&amp;"Calibri,Regular"&amp;11&amp;K000000Zöld város kialakítása-TOP-2.1.2-15</oddHeader>
    <oddFooter>&amp;C&amp;"Calibri,Regular"&amp;11&amp;K0000002018. 04. 04.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81640625" defaultRowHeight="15" customHeight="1"/>
  <cols>
    <col min="1" max="256" width="8.81640625" style="74" customWidth="1"/>
  </cols>
  <sheetData>
    <row r="1" spans="1:5" ht="15" customHeight="1">
      <c r="A1" s="2"/>
      <c r="B1" s="2"/>
      <c r="C1" s="2"/>
      <c r="D1" s="2"/>
      <c r="E1" s="2"/>
    </row>
    <row r="2" spans="1:5" ht="15" customHeight="1">
      <c r="A2" s="2"/>
      <c r="B2" s="2"/>
      <c r="C2" s="2"/>
      <c r="D2" s="2"/>
      <c r="E2" s="2"/>
    </row>
    <row r="3" spans="1:5" ht="15" customHeight="1">
      <c r="A3" s="2"/>
      <c r="B3" s="2"/>
      <c r="C3" s="2"/>
      <c r="D3" s="2"/>
      <c r="E3" s="2"/>
    </row>
    <row r="4" spans="1:5" ht="15" customHeight="1">
      <c r="A4" s="2"/>
      <c r="B4" s="2"/>
      <c r="C4" s="2"/>
      <c r="D4" s="2"/>
      <c r="E4" s="2"/>
    </row>
    <row r="5" spans="1:5" ht="15" customHeight="1">
      <c r="A5" s="2"/>
      <c r="B5" s="2"/>
      <c r="C5" s="2"/>
      <c r="D5" s="2"/>
      <c r="E5" s="2"/>
    </row>
    <row r="6" spans="1:5" ht="15" customHeight="1">
      <c r="A6" s="2"/>
      <c r="B6" s="2"/>
      <c r="C6" s="2"/>
      <c r="D6" s="2"/>
      <c r="E6" s="2"/>
    </row>
    <row r="7" spans="1:5" ht="15" customHeight="1">
      <c r="A7" s="2"/>
      <c r="B7" s="2"/>
      <c r="C7" s="2"/>
      <c r="D7" s="2"/>
      <c r="E7" s="2"/>
    </row>
    <row r="8" spans="1:5" ht="15" customHeight="1">
      <c r="A8" s="2"/>
      <c r="B8" s="2"/>
      <c r="C8" s="2"/>
      <c r="D8" s="2"/>
      <c r="E8" s="2"/>
    </row>
    <row r="9" spans="1:5" ht="15" customHeight="1">
      <c r="A9" s="2"/>
      <c r="B9" s="2"/>
      <c r="C9" s="2"/>
      <c r="D9" s="2"/>
      <c r="E9" s="2"/>
    </row>
    <row r="10" spans="1:5" ht="15" customHeight="1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Ktgv.</vt:lpstr>
      <vt:lpstr>Ktgv. összefoglaló</vt:lpstr>
      <vt:lpstr>Tám.szabályok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Fülöp Anna</dc:creator>
  <cp:lastModifiedBy>fulop.anna</cp:lastModifiedBy>
  <cp:lastPrinted>2018-04-22T09:40:41Z</cp:lastPrinted>
  <dcterms:created xsi:type="dcterms:W3CDTF">2018-04-22T10:28:07Z</dcterms:created>
  <dcterms:modified xsi:type="dcterms:W3CDTF">2018-04-22T10:28:07Z</dcterms:modified>
</cp:coreProperties>
</file>